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88b38a64c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erta" sheetId="1" r:id="R0ef5840dfd3a4418"/>
    <x:sheet xmlns:r="http://schemas.openxmlformats.org/officeDocument/2006/relationships" name="Disponibilidade" sheetId="2" r:id="Rb4e0ffe2e51041da"/>
    <x:sheet xmlns:r="http://schemas.openxmlformats.org/officeDocument/2006/relationships" name="Conta da operação" sheetId="3" r:id="Rad8b88939ac14ff2"/>
    <x:sheet xmlns:r="http://schemas.openxmlformats.org/officeDocument/2006/relationships" name="Acompanhamento" sheetId="4" r:id="Rf1bdef4bddb848cf"/>
    <x:sheet xmlns:r="http://schemas.openxmlformats.org/officeDocument/2006/relationships" name="Exemplo didático" sheetId="5" r:id="Rca19e3b4a1884910"/>
    <x:sheet xmlns:r="http://schemas.openxmlformats.org/officeDocument/2006/relationships" name="Mercado 2025" sheetId="6" r:id="Rbcc8be2a3b13418c"/>
    <x:sheet xmlns:r="http://schemas.openxmlformats.org/officeDocument/2006/relationships" name="Fonte MDIC" sheetId="7" r:id="R64b21f4f98ea4e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"/>
    <x:numFmt numFmtId="201" formatCode="#,##0;(#,##0);0"/>
    <x:numFmt numFmtId="202" formatCode="#,##0.00;(#,##0.00);0.00"/>
    <x:numFmt numFmtId="203" formatCode="@"/>
    <x:numFmt numFmtId="204" formatCode="#,##0.000"/>
    <x:numFmt numFmtId="205" formatCode="0.0%"/>
  </x:numFmts>
  <x:fonts count="7">
    <x:font>
      <x:sz val="11"/>
      <x:name val="Carlito"/>
    </x:font>
    <x:font>
      <x:sz val="11"/>
      <x:color rgb="FF17191A"/>
      <x:name val="Inter"/>
    </x:font>
    <x:font>
      <x:sz val="17"/>
      <x:color rgb="FF17191A"/>
      <x:name val="Inter"/>
    </x:font>
    <x:font>
      <x:sz val="11"/>
      <x:color rgb="FF0A4CCF"/>
      <x:name val="Inter"/>
    </x:font>
    <x:font>
      <x:i/>
      <x:sz val="10"/>
      <x:color rgb="FF626467"/>
      <x:name val="Inter"/>
    </x:font>
    <x:font>
      <x:sz val="11"/>
      <x:color rgb="FFFFFFFF"/>
      <x:name val="Inter"/>
    </x:font>
    <x:font>
      <x:sz val="13"/>
      <x:color rgb="FF17191A"/>
      <x:name val="Inter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8FF"/>
      </x:patternFill>
    </x:fill>
    <x:fill>
      <x:patternFill patternType="solid">
        <x:fgColor rgb="FF17191A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BFC0C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8E8"/>
      </x:bottom>
      <x:diagonal/>
    </x:border>
    <x:border>
      <x:left/>
      <x:right/>
      <x:top style="thin">
        <x:color rgb="FFE7E8E8"/>
      </x:top>
      <x:bottom style="thin">
        <x:color rgb="FFE7E8E8"/>
      </x:bottom>
      <x:diagonal/>
    </x:border>
    <x:border>
      <x:left/>
      <x:right/>
      <x:top style="thin">
        <x:color rgb="FFE7E8E8"/>
      </x:top>
      <x:bottom/>
      <x:diagonal/>
    </x:border>
    <x:border>
      <x:left/>
      <x:right/>
      <x:top style="thin">
        <x:color rgb="FFBFC0C0"/>
      </x:top>
      <x:bottom/>
      <x:diagonal/>
    </x:border>
  </x:borders>
  <x:cellStyleXfs count="1">
    <x:xf numFmtId="0" fontId="0" fillId="0" borderId="0"/>
  </x:cellStyleXfs>
  <x:cellXfs count="8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/>
    </x:xf>
    <x:xf numFmtId="0" fontId="3" fillId="3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200" fontId="3" fillId="3" borderId="5" xfId="0" applyNumberFormat="1" applyFont="1" applyFill="1" applyBorder="1" applyAlignment="1">
      <x:alignment vertical="center" wrapText="1"/>
    </x:xf>
    <x:xf numFmtId="200" fontId="3" fillId="3" borderId="6" xfId="0" applyNumberFormat="1" applyFont="1" applyFill="1" applyBorder="1" applyAlignment="1">
      <x:alignment vertical="center" wrapText="1"/>
    </x:xf>
    <x:xf numFmtId="200" fontId="3" fillId="3" borderId="7" xfId="0" applyNumberFormat="1" applyFont="1" applyFill="1" applyBorder="1" applyAlignment="1">
      <x:alignment vertical="center" wrapText="1"/>
    </x:xf>
    <x:xf numFmtId="201" fontId="3" fillId="3" borderId="5" xfId="0" applyNumberFormat="1" applyFont="1" applyFill="1" applyBorder="1" applyAlignment="1">
      <x:alignment vertical="center" wrapText="1"/>
    </x:xf>
    <x:xf numFmtId="201" fontId="1" fillId="2" borderId="5" xfId="0" applyNumberFormat="1" applyFont="1" applyFill="1" applyBorder="1" applyAlignment="1">
      <x:alignment vertical="center" wrapText="1"/>
    </x:xf>
    <x:xf numFmtId="201" fontId="3" fillId="3" borderId="6" xfId="0" applyNumberFormat="1" applyFont="1" applyFill="1" applyBorder="1" applyAlignment="1">
      <x:alignment vertical="center" wrapText="1"/>
    </x:xf>
    <x:xf numFmtId="201" fontId="1" fillId="2" borderId="6" xfId="0" applyNumberFormat="1" applyFont="1" applyFill="1" applyBorder="1" applyAlignment="1">
      <x:alignment vertical="center" wrapText="1"/>
    </x:xf>
    <x:xf numFmtId="201" fontId="3" fillId="3" borderId="7" xfId="0" applyNumberFormat="1" applyFont="1" applyFill="1" applyBorder="1" applyAlignment="1">
      <x:alignment vertical="center" wrapText="1"/>
    </x:xf>
    <x:xf numFmtId="201" fontId="1" fillId="2" borderId="7" xfId="0" applyNumberFormat="1" applyFont="1" applyFill="1" applyBorder="1" applyAlignment="1">
      <x:alignment vertical="center" wrapText="1"/>
    </x:xf>
    <x:xf numFmtId="201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202" fontId="3" fillId="3" borderId="5" xfId="0" applyNumberFormat="1" applyFont="1" applyFill="1" applyBorder="1" applyAlignment="1">
      <x:alignment vertical="center" wrapText="1"/>
    </x:xf>
    <x:xf numFmtId="202" fontId="1" fillId="2" borderId="5" xfId="0" applyNumberFormat="1" applyFont="1" applyFill="1" applyBorder="1" applyAlignment="1">
      <x:alignment vertical="center" wrapText="1"/>
    </x:xf>
    <x:xf numFmtId="202" fontId="3" fillId="3" borderId="6" xfId="0" applyNumberFormat="1" applyFont="1" applyFill="1" applyBorder="1" applyAlignment="1">
      <x:alignment vertical="center" wrapText="1"/>
    </x:xf>
    <x:xf numFmtId="202" fontId="1" fillId="2" borderId="6" xfId="0" applyNumberFormat="1" applyFont="1" applyFill="1" applyBorder="1" applyAlignment="1">
      <x:alignment vertical="center" wrapText="1"/>
    </x:xf>
    <x:xf numFmtId="202" fontId="3" fillId="3" borderId="7" xfId="0" applyNumberFormat="1" applyFont="1" applyFill="1" applyBorder="1" applyAlignment="1">
      <x:alignment vertical="center" wrapText="1"/>
    </x:xf>
    <x:xf numFmtId="202" fontId="1" fillId="2" borderId="7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202" fontId="1" fillId="2" borderId="8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5" xfId="0" applyNumberFormat="1" applyFont="1" applyFill="1" applyBorder="1" applyAlignment="1">
      <x:alignment vertical="center"/>
    </x:xf>
    <x:xf numFmtId="201" fontId="1" fillId="2" borderId="6" xfId="0" applyNumberFormat="1" applyFont="1" applyFill="1" applyBorder="1" applyAlignment="1">
      <x:alignment vertical="center"/>
    </x:xf>
    <x:xf numFmtId="201" fontId="1" fillId="2" borderId="7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3" fontId="1" fillId="2" borderId="5" xfId="0" applyNumberFormat="1" applyFont="1" applyFill="1" applyBorder="1" applyAlignment="1">
      <x:alignment vertical="center"/>
    </x:xf>
    <x:xf numFmtId="204" fontId="1" fillId="2" borderId="5" xfId="0" applyNumberFormat="1" applyFont="1" applyFill="1" applyBorder="1" applyAlignment="1">
      <x:alignment vertical="center"/>
    </x:xf>
    <x:xf numFmtId="203" fontId="1" fillId="2" borderId="6" xfId="0" applyNumberFormat="1" applyFont="1" applyFill="1" applyBorder="1" applyAlignment="1">
      <x:alignment vertical="center"/>
    </x:xf>
    <x:xf numFmtId="204" fontId="1" fillId="2" borderId="6" xfId="0" applyNumberFormat="1" applyFont="1" applyFill="1" applyBorder="1" applyAlignment="1">
      <x:alignment vertical="center"/>
    </x:xf>
    <x:xf numFmtId="203" fontId="1" fillId="2" borderId="7" xfId="0" applyNumberFormat="1" applyFont="1" applyFill="1" applyBorder="1" applyAlignment="1">
      <x:alignment vertical="center"/>
    </x:xf>
    <x:xf numFmtId="204" fontId="1" fillId="2" borderId="7" xfId="0" applyNumberFormat="1" applyFont="1" applyFill="1" applyBorder="1" applyAlignment="1">
      <x:alignment vertical="center"/>
    </x:xf>
    <x:xf numFmtId="203" fontId="1" fillId="2" borderId="5" xfId="0" applyNumberFormat="1" applyFont="1" applyFill="1" applyBorder="1" applyAlignment="1">
      <x:alignment vertical="center" wrapText="1"/>
    </x:xf>
    <x:xf numFmtId="204" fontId="1" fillId="2" borderId="5" xfId="0" applyNumberFormat="1" applyFont="1" applyFill="1" applyBorder="1" applyAlignment="1">
      <x:alignment vertical="center" wrapText="1"/>
    </x:xf>
    <x:xf numFmtId="203" fontId="1" fillId="2" borderId="6" xfId="0" applyNumberFormat="1" applyFont="1" applyFill="1" applyBorder="1" applyAlignment="1">
      <x:alignment vertical="center" wrapText="1"/>
    </x:xf>
    <x:xf numFmtId="204" fontId="1" fillId="2" borderId="6" xfId="0" applyNumberFormat="1" applyFont="1" applyFill="1" applyBorder="1" applyAlignment="1">
      <x:alignment vertical="center" wrapText="1"/>
    </x:xf>
    <x:xf numFmtId="203" fontId="1" fillId="2" borderId="7" xfId="0" applyNumberFormat="1" applyFont="1" applyFill="1" applyBorder="1" applyAlignment="1">
      <x:alignment vertical="center" wrapText="1"/>
    </x:xf>
    <x:xf numFmtId="204" fontId="1" fillId="2" borderId="7" xfId="0" applyNumberFormat="1" applyFont="1" applyFill="1" applyBorder="1" applyAlignment="1">
      <x:alignment vertical="center" wrapText="1"/>
    </x:xf>
    <x:xf numFmtId="205" fontId="1" fillId="2" borderId="0" xfId="0" applyNumberFormat="1" applyFont="1" applyFill="1" applyBorder="1" applyAlignment="1">
      <x:alignment vertical="center"/>
    </x:xf>
    <x:xf numFmtId="205" fontId="1" fillId="2" borderId="5" xfId="0" applyNumberFormat="1" applyFont="1" applyFill="1" applyBorder="1" applyAlignment="1">
      <x:alignment vertical="center"/>
    </x:xf>
    <x:xf numFmtId="202" fontId="1" fillId="2" borderId="5" xfId="0" applyNumberFormat="1" applyFont="1" applyFill="1" applyBorder="1" applyAlignment="1">
      <x:alignment vertical="center"/>
    </x:xf>
    <x:xf numFmtId="205" fontId="1" fillId="2" borderId="6" xfId="0" applyNumberFormat="1" applyFont="1" applyFill="1" applyBorder="1" applyAlignment="1">
      <x:alignment vertical="center"/>
    </x:xf>
    <x:xf numFmtId="202" fontId="1" fillId="2" borderId="6" xfId="0" applyNumberFormat="1" applyFont="1" applyFill="1" applyBorder="1" applyAlignment="1">
      <x:alignment vertical="center"/>
    </x:xf>
    <x:xf numFmtId="205" fontId="1" fillId="2" borderId="7" xfId="0" applyNumberFormat="1" applyFont="1" applyFill="1" applyBorder="1" applyAlignment="1">
      <x:alignment vertical="center"/>
    </x:xf>
    <x:xf numFmtId="202" fontId="1" fillId="2" borderId="7" xfId="0" applyNumberFormat="1" applyFont="1" applyFill="1" applyBorder="1" applyAlignment="1">
      <x:alignment vertical="center"/>
    </x:xf>
    <x:xf numFmtId="205" fontId="1" fillId="2" borderId="5" xfId="0" applyNumberFormat="1" applyFont="1" applyFill="1" applyBorder="1" applyAlignment="1">
      <x:alignment vertical="center" wrapText="1"/>
    </x:xf>
    <x:xf numFmtId="205" fontId="1" fillId="2" borderId="6" xfId="0" applyNumberFormat="1" applyFont="1" applyFill="1" applyBorder="1" applyAlignment="1">
      <x:alignment vertical="center" wrapText="1"/>
    </x:xf>
    <x:xf numFmtId="205" fontId="1" fillId="2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E4429"/>
      </x:font>
      <x:fill>
        <x:patternFill patternType="solid">
          <x:bgColor rgb="FFFFF0EA"/>
        </x:patternFill>
      </x:fill>
    </x:dxf>
    <x:dxf>
      <x:font>
        <x:color rgb="FF9E4429"/>
      </x:font>
      <x:fill>
        <x:patternFill patternType="solid">
          <x:bgColor rgb="FFFFF4E8"/>
        </x:patternFill>
      </x:fill>
    </x:dxf>
    <x:dxf>
      <x:font>
        <x:b/>
        <x:color rgb="FF9E4429"/>
      </x:font>
      <x:fill>
        <x:patternFill patternType="solid">
          <x:bgColor rgb="FFFFF0EA"/>
        </x:patternFill>
      </x:fill>
    </x:dxf>
    <x:dxf>
      <x:font>
        <x:b/>
        <x:color rgb="FF9E4429"/>
      </x:font>
      <x:fill>
        <x:patternFill patternType="solid">
          <x:bgColor rgb="FFFFF0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fd81f12034468" /><Relationship Type="http://schemas.openxmlformats.org/officeDocument/2006/relationships/theme" Target="/xl/theme/theme1.xml" Id="Re9eda8d0208d4b02" /><Relationship Type="http://schemas.openxmlformats.org/officeDocument/2006/relationships/sharedStrings" Target="/xl/sharedStrings.xml" Id="R8673e746f19d42b3" /><Relationship Type="http://schemas.openxmlformats.org/officeDocument/2006/relationships/worksheet" Target="/xl/worksheets/sheet1.xml" Id="R0ef5840dfd3a4418" /><Relationship Type="http://schemas.openxmlformats.org/officeDocument/2006/relationships/worksheet" Target="/xl/worksheets/sheet2.xml" Id="Rb4e0ffe2e51041da" /><Relationship Type="http://schemas.openxmlformats.org/officeDocument/2006/relationships/worksheet" Target="/xl/worksheets/sheet3.xml" Id="Rad8b88939ac14ff2" /><Relationship Type="http://schemas.openxmlformats.org/officeDocument/2006/relationships/worksheet" Target="/xl/worksheets/sheet4.xml" Id="Rf1bdef4bddb848cf" /><Relationship Type="http://schemas.openxmlformats.org/officeDocument/2006/relationships/worksheet" Target="/xl/worksheets/sheet5.xml" Id="Rca19e3b4a1884910" /><Relationship Type="http://schemas.openxmlformats.org/officeDocument/2006/relationships/worksheet" Target="/xl/worksheets/sheet6.xml" Id="Rbcc8be2a3b13418c" /><Relationship Type="http://schemas.openxmlformats.org/officeDocument/2006/relationships/worksheet" Target="/xl/worksheets/sheet7.xml" Id="R64b21f4f98ea4e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4b6bb9a3e7c466e" /><Relationship Type="http://schemas.openxmlformats.org/officeDocument/2006/relationships/chart" Target="/xl/drawings/charts/chart2.xml" Id="Rabc26710d6a54a9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d642f9f8e7ee421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125">
                <a:latin typeface="Inter"/>
                <a:ea typeface="Inter"/>
                <a:cs typeface="Inter"/>
              </a:rPr>
              <a:t>Comprometido e saldo (t)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125">
              <a:latin typeface="Inter"/>
              <a:ea typeface="Inter"/>
              <a:cs typeface="Inter"/>
            </a:defRPr>
          </a:pPr>
        </a:p>
      </c:txPr>
    </c:title>
    <c:plotArea>
      <c:barChart>
        <c:barDir val="col"/>
        <c:grouping val="stacked"/>
        <c:varyColors val="0"/>
        <c:ser>
          <c:idx val="0"/>
          <c:order val="0"/>
          <c:tx>
            <c:v>Comprometido (t)</c:v>
          </c:tx>
          <c:spPr>
            <a:solidFill xmlns:a="http://schemas.openxmlformats.org/drawingml/2006/main">
              <a:srgbClr val="BFC0C0"/>
            </a:solidFill>
          </c:spPr>
          <c:cat>
            <c:strRef>
              <c:f>'Exemplo didático'!$B$10:$B$12</c:f>
              <c:strCache>
                <c:ptCount val="0"/>
              </c:strCache>
            </c:strRef>
          </c:cat>
          <c:val>
            <c:numRef>
              <c:f>'Exemplo didático'!$D$10:$D$12</c:f>
              <c:numCache>
                <c:formatCode>#,##0;(#,##0);0</c:formatCode>
                <c:ptCount val="0"/>
              </c:numCache>
            </c:numRef>
          </c:val>
        </c:ser>
        <c:ser>
          <c:idx val="1"/>
          <c:order val="1"/>
          <c:tx>
            <c:v>Saldo (t)</c:v>
          </c:tx>
          <c:spPr>
            <a:solidFill xmlns:a="http://schemas.openxmlformats.org/drawingml/2006/main">
              <a:srgbClr val="0A4CCF"/>
            </a:solidFill>
          </c:spPr>
          <c:cat>
            <c:strRef>
              <c:f>'Exemplo didático'!$B$10:$B$12</c:f>
              <c:strCache>
                <c:ptCount val="0"/>
              </c:strCache>
            </c:strRef>
          </c:cat>
          <c:val>
            <c:numRef>
              <c:f>'Exemplo didático'!$E$10:$E$12</c:f>
              <c:numCache>
                <c:formatCode>#,##0;(#,##0);0</c:formatCode>
                <c:ptCount val="0"/>
              </c:numCache>
            </c:numRef>
          </c:val>
        </c:ser>
        <c:gapWidth val="120"/>
        <c:overlap val="10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;(#,##0);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Inter"/>
              <a:ea typeface="Inter"/>
              <a:cs typeface="Inter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125">
                <a:latin typeface="Inter"/>
                <a:ea typeface="Inter"/>
                <a:cs typeface="Inter"/>
              </a:rPr>
              <a:t>Itens ilustrados (USD/t)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125">
              <a:latin typeface="Inter"/>
              <a:ea typeface="Inter"/>
              <a:cs typeface="Inter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USD/t</c:v>
          </c:tx>
          <c:spPr>
            <a:solidFill xmlns:a="http://schemas.openxmlformats.org/drawingml/2006/main">
              <a:srgbClr val="0A4CCF"/>
            </a:solidFill>
          </c:spPr>
          <c:cat>
            <c:strRef>
              <c:f>'Exemplo didático'!$B$29:$B$32</c:f>
              <c:strCache>
                <c:ptCount val="0"/>
              </c:strCache>
            </c:strRef>
          </c:cat>
          <c:val>
            <c:numRef>
              <c:f>'Exemplo didático'!$C$29:$C$32</c:f>
              <c:numCache>
                <c:formatCode>#,##0.00;(#,##0.00);0.00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;(#,##0);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125">
                <a:latin typeface="Inter"/>
                <a:ea typeface="Inter"/>
                <a:cs typeface="Inter"/>
              </a:rPr>
              <a:t>Principais destinos em 2025 (t)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125">
              <a:latin typeface="Inter"/>
              <a:ea typeface="Inter"/>
              <a:cs typeface="Inter"/>
            </a:defRPr>
          </a:pPr>
        </a:p>
      </c:txPr>
    </c:title>
    <c:plotArea>
      <c:barChart>
        <c:barDir val="bar"/>
        <c:grouping val="clustered"/>
        <c:varyColors val="0"/>
        <c:ser>
          <c:idx val="0"/>
          <c:order val="0"/>
          <c:tx>
            <c:v>Volume (t)</c:v>
          </c:tx>
          <c:spPr>
            <a:solidFill xmlns:a="http://schemas.openxmlformats.org/drawingml/2006/main">
              <a:srgbClr val="0A4CCF"/>
            </a:solidFill>
          </c:spPr>
          <c:cat>
            <c:strRef>
              <c:f>'Mercado 2025'!$B$8:$B$16</c:f>
              <c:strCache>
                <c:ptCount val="0"/>
              </c:strCache>
            </c:strRef>
          </c:cat>
          <c:val>
            <c:numRef>
              <c:f>'Mercado 2025'!$C$8:$C$16</c:f>
              <c:numCache>
                <c:formatCode>#,##0;(#,##0);0</c:formatCode>
                <c:ptCount val="0"/>
              </c:numCache>
            </c:numRef>
          </c:val>
        </c:ser>
        <c:gapWidth val="90"/>
        <c:axId val="48650112"/>
        <c:axId val="48672768"/>
      </c:barChart>
      <c:catAx>
        <c:axId val="48650112"/>
        <c:scaling>
          <c:orientation val="maxMin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Inter"/>
                <a:ea typeface="Inter"/>
                <a:cs typeface="Inter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,,&quot;M&quot;" sourceLinked="0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Inter"/>
                <a:ea typeface="Inter"/>
                <a:cs typeface="Inter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15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b6bb9a3e7c466e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15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c26710d6a54a9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16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642f9f8e7ee421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06a6dc836b19481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5aaabca017204690" /></Relationships>
</file>

<file path=xl/worksheets/sheet1.xml><?xml version="1.0" encoding="utf-8"?>
<x:worksheet xmlns:x="http://schemas.openxmlformats.org/spreadsheetml/2006/main">
  <x:sheetPr>
    <x:tabColor rgb="FF0A4CCF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24" hidden="0" customWidth="1"/>
    <x:col min="3" max="3" width="29" hidden="0" customWidth="1"/>
    <x:col min="4" max="4" width="29" hidden="0" customWidth="1"/>
    <x:col min="5" max="5" width="31" hidden="0" customWidth="1"/>
    <x:col min="6" max="6" width="22" hidden="0" customWidth="1"/>
    <x:col min="7" max="7" width="15" hidden="0" customWidth="1"/>
    <x:col min="8" max="8" width="22" hidden="0" customWidth="1"/>
    <x:col min="9" max="9" width="31" hidden="0" customWidth="1"/>
    <x:col min="10" max="10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6" customHeight="1">
      <x:c r="A2" s="3"/>
      <x:c r="B2" s="4" t="str">
        <x:v>Oferta × pedido</x:v>
      </x:c>
      <x:c r="C2" s="4"/>
      <x:c r="D2" s="4"/>
      <x:c r="E2" s="4"/>
      <x:c r="F2" s="4"/>
      <x:c r="G2" s="4"/>
      <x:c r="H2" s="4"/>
      <x:c r="I2" s="4"/>
      <x:c r="J2" s="4"/>
      <x:c r="K2" s="5"/>
      <x:c r="L2" s="5"/>
      <x:c r="M2" s="5"/>
      <x:c r="N2" s="5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7"/>
      <x:c r="L3" s="7"/>
      <x:c r="M3" s="7"/>
      <x:c r="N3" s="7"/>
    </x:row>
    <x:row r="4" ht="25" customHeight="1">
      <x:c r="A4" s="3"/>
      <x:c r="B4" s="3" t="str">
        <x:v>Empresa / projeto</x:v>
      </x:c>
      <x:c r="C4" s="10"/>
      <x:c r="D4" s="10"/>
      <x:c r="E4" s="3" t="str">
        <x:v>Commodity</x:v>
      </x:c>
      <x:c r="F4" s="10"/>
      <x:c r="G4" s="3" t="str">
        <x:v>Referência</x:v>
      </x:c>
      <x:c r="H4" s="10"/>
      <x:c r="I4" s="10"/>
      <x:c r="J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2" t="str">
        <x:v>Preencha os campos azuis. Registre pedido e referência da oferta separadamente.</x:v>
      </x:c>
      <x:c r="C6" s="12"/>
      <x:c r="D6" s="12"/>
      <x:c r="E6" s="12"/>
      <x:c r="F6" s="12"/>
      <x:c r="G6" s="12"/>
      <x:c r="H6" s="12"/>
      <x:c r="I6" s="12"/>
      <x:c r="J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7" customHeight="1">
      <x:c r="A8" s="3"/>
      <x:c r="B8" s="21" t="str">
        <x:v>Item</x:v>
      </x:c>
      <x:c r="C8" s="22" t="str">
        <x:v>Pedido recebido</x:v>
      </x:c>
      <x:c r="D8" s="22" t="str">
        <x:v>Referência da oferta</x:v>
      </x:c>
      <x:c r="E8" s="22" t="str">
        <x:v>Confirmação necessária</x:v>
      </x:c>
      <x:c r="F8" s="22" t="str">
        <x:v>Responsável</x:v>
      </x:c>
      <x:c r="G8" s="22" t="str">
        <x:v>Prazo</x:v>
      </x:c>
      <x:c r="H8" s="22" t="str">
        <x:v>Situação</x:v>
      </x:c>
      <x:c r="I8" s="23" t="str">
        <x:v>Fonte / documento</x:v>
      </x:c>
      <x:c r="J8" s="3"/>
    </x:row>
    <x:row r="9" ht="52" customHeight="1">
      <x:c r="A9" s="3"/>
      <x:c r="B9" s="30" t="str">
        <x:v>Produto e aplicação</x:v>
      </x:c>
      <x:c r="C9" s="25"/>
      <x:c r="D9" s="25"/>
      <x:c r="E9" s="25"/>
      <x:c r="F9" s="25"/>
      <x:c r="G9" s="33"/>
      <x:c r="H9" s="25"/>
      <x:c r="I9" s="25"/>
      <x:c r="J9" s="3"/>
    </x:row>
    <x:row r="10" ht="52" customHeight="1">
      <x:c r="A10" s="3"/>
      <x:c r="B10" s="31" t="str">
        <x:v>Especificação</x:v>
      </x:c>
      <x:c r="C10" s="27"/>
      <x:c r="D10" s="27"/>
      <x:c r="E10" s="27"/>
      <x:c r="F10" s="27"/>
      <x:c r="G10" s="34"/>
      <x:c r="H10" s="27"/>
      <x:c r="I10" s="27"/>
      <x:c r="J10" s="3"/>
    </x:row>
    <x:row r="11" ht="52" customHeight="1">
      <x:c r="A11" s="3"/>
      <x:c r="B11" s="31" t="str">
        <x:v>Qualidade / lote</x:v>
      </x:c>
      <x:c r="C11" s="27"/>
      <x:c r="D11" s="27"/>
      <x:c r="E11" s="27"/>
      <x:c r="F11" s="27"/>
      <x:c r="G11" s="34"/>
      <x:c r="H11" s="27"/>
      <x:c r="I11" s="27"/>
      <x:c r="J11" s="3"/>
    </x:row>
    <x:row r="12" ht="52" customHeight="1">
      <x:c r="A12" s="3"/>
      <x:c r="B12" s="31" t="str">
        <x:v>Volume solicitado</x:v>
      </x:c>
      <x:c r="C12" s="27"/>
      <x:c r="D12" s="27"/>
      <x:c r="E12" s="27"/>
      <x:c r="F12" s="27"/>
      <x:c r="G12" s="34"/>
      <x:c r="H12" s="27"/>
      <x:c r="I12" s="27"/>
      <x:c r="J12" s="3"/>
    </x:row>
    <x:row r="13" ht="52" customHeight="1">
      <x:c r="A13" s="3"/>
      <x:c r="B13" s="31" t="str">
        <x:v>Janela de atendimento</x:v>
      </x:c>
      <x:c r="C13" s="27"/>
      <x:c r="D13" s="27"/>
      <x:c r="E13" s="27"/>
      <x:c r="F13" s="27"/>
      <x:c r="G13" s="34"/>
      <x:c r="H13" s="27"/>
      <x:c r="I13" s="27"/>
      <x:c r="J13" s="3"/>
    </x:row>
    <x:row r="14" ht="52" customHeight="1">
      <x:c r="A14" s="3"/>
      <x:c r="B14" s="31" t="str">
        <x:v>Origem</x:v>
      </x:c>
      <x:c r="C14" s="27"/>
      <x:c r="D14" s="27"/>
      <x:c r="E14" s="27"/>
      <x:c r="F14" s="27"/>
      <x:c r="G14" s="34"/>
      <x:c r="H14" s="27"/>
      <x:c r="I14" s="27"/>
      <x:c r="J14" s="3"/>
    </x:row>
    <x:row r="15" ht="52" customHeight="1">
      <x:c r="A15" s="3"/>
      <x:c r="B15" s="31" t="str">
        <x:v>Destino / recepção</x:v>
      </x:c>
      <x:c r="C15" s="27"/>
      <x:c r="D15" s="27"/>
      <x:c r="E15" s="27"/>
      <x:c r="F15" s="27"/>
      <x:c r="G15" s="34"/>
      <x:c r="H15" s="27"/>
      <x:c r="I15" s="27"/>
      <x:c r="J15" s="3"/>
    </x:row>
    <x:row r="16" ht="52" customHeight="1">
      <x:c r="A16" s="3"/>
      <x:c r="B16" s="31" t="str">
        <x:v>Condição de entrega</x:v>
      </x:c>
      <x:c r="C16" s="27"/>
      <x:c r="D16" s="27"/>
      <x:c r="E16" s="27"/>
      <x:c r="F16" s="27"/>
      <x:c r="G16" s="34"/>
      <x:c r="H16" s="27"/>
      <x:c r="I16" s="27"/>
      <x:c r="J16" s="3"/>
    </x:row>
    <x:row r="17" ht="52" customHeight="1">
      <x:c r="A17" s="3"/>
      <x:c r="B17" s="31" t="str">
        <x:v>Moeda / validade</x:v>
      </x:c>
      <x:c r="C17" s="27"/>
      <x:c r="D17" s="27"/>
      <x:c r="E17" s="27"/>
      <x:c r="F17" s="27"/>
      <x:c r="G17" s="34"/>
      <x:c r="H17" s="27"/>
      <x:c r="I17" s="27"/>
      <x:c r="J17" s="3"/>
    </x:row>
    <x:row r="18" ht="52" customHeight="1">
      <x:c r="A18" s="3"/>
      <x:c r="B18" s="32" t="str">
        <x:v>Pagamento / recebimento</x:v>
      </x:c>
      <x:c r="C18" s="29"/>
      <x:c r="D18" s="29"/>
      <x:c r="E18" s="29"/>
      <x:c r="F18" s="29"/>
      <x:c r="G18" s="35"/>
      <x:c r="H18" s="29"/>
      <x:c r="I18" s="29"/>
      <x:c r="J18" s="3"/>
    </x:row>
    <x:row r="19" ht="25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25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</x:sheetData>
  <x:mergeCells>
    <x:mergeCell ref="B6:I6"/>
  </x:mergeCells>
  <x:dataValidations count="1">
    <x:dataValidation type="list" sqref="H9:H18">
      <x:formula1>"A confirmar,Em análise,Confirmado,Não aplicável"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4CCF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21" hidden="0" customWidth="1"/>
    <x:col min="3" max="3" width="15" hidden="0" customWidth="1"/>
    <x:col min="4" max="4" width="15" hidden="0" customWidth="1"/>
    <x:col min="5" max="5" width="22" hidden="0" customWidth="1"/>
    <x:col min="6" max="6" width="22" hidden="0" customWidth="1"/>
    <x:col min="7" max="7" width="19" hidden="0" customWidth="1"/>
    <x:col min="8" max="8" width="39" hidden="0" customWidth="1"/>
    <x:col min="9" max="9" width="23" hidden="0" customWidth="1"/>
    <x:col min="10" max="10" width="33" hidden="0" customWidth="1"/>
    <x:col min="11" max="11" width="16" hidden="0" customWidth="1"/>
    <x:col min="12" max="12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4" t="str">
        <x:v>Disponibilidade por janela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5"/>
      <x:c r="N2" s="5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7"/>
      <x:c r="N3" s="7"/>
    </x:row>
    <x:row r="4" ht="25" customHeight="1">
      <x:c r="A4" s="3"/>
      <x:c r="B4" s="3" t="str">
        <x:v>Commodity</x:v>
      </x:c>
      <x:c r="C4" s="3" t="str">
        <x:f>IF('Oferta'!F4="","",'Oferta'!F4)</x:f>
      </x:c>
      <x:c r="D4" s="3"/>
      <x:c r="E4" s="3"/>
      <x:c r="F4" s="3"/>
      <x:c r="G4" s="3"/>
      <x:c r="H4" s="3"/>
      <x:c r="I4" s="3"/>
      <x:c r="J4" s="3"/>
      <x:c r="K4" s="3"/>
      <x:c r="L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4" customHeight="1">
      <x:c r="A6" s="3"/>
      <x:c r="B6" s="12" t="str">
        <x:v>Informação não confirmada permanece em branco; não equivale a zero. Saldo negativo sinaliza compromissos superiores ao volume informado.</x:v>
      </x:c>
      <x:c r="C6" s="12"/>
      <x:c r="D6" s="12"/>
      <x:c r="E6" s="12"/>
      <x:c r="F6" s="12"/>
      <x:c r="G6" s="12"/>
      <x:c r="H6" s="12"/>
      <x:c r="I6" s="12"/>
      <x:c r="J6" s="12"/>
      <x:c r="K6" s="3"/>
      <x:c r="L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37" customHeight="1">
      <x:c r="A8" s="3"/>
      <x:c r="B8" s="21" t="str">
        <x:v>Janela</x:v>
      </x:c>
      <x:c r="C8" s="22" t="str">
        <x:v>Início</x:v>
      </x:c>
      <x:c r="D8" s="22" t="str">
        <x:v>Fim</x:v>
      </x:c>
      <x:c r="E8" s="22" t="str">
        <x:v>Confirmado (t)</x:v>
      </x:c>
      <x:c r="F8" s="22" t="str">
        <x:v>Comprometido (t)</x:v>
      </x:c>
      <x:c r="G8" s="22" t="str">
        <x:v>Saldo (t)</x:v>
      </x:c>
      <x:c r="H8" s="22" t="str">
        <x:v>Situação do cálculo</x:v>
      </x:c>
      <x:c r="I8" s="22" t="str">
        <x:v>Responsável</x:v>
      </x:c>
      <x:c r="J8" s="23" t="str">
        <x:v>Referência da confirmação</x:v>
      </x:c>
      <x:c r="K8" s="3"/>
      <x:c r="L8" s="3"/>
    </x:row>
    <x:row r="9" ht="33" customHeight="1">
      <x:c r="A9" s="3"/>
      <x:c r="B9" s="25"/>
      <x:c r="C9" s="33"/>
      <x:c r="D9" s="33"/>
      <x:c r="E9" s="36"/>
      <x:c r="F9" s="36"/>
      <x:c r="G9" s="37" t="str">
        <x:f>IF(AND(ISNUMBER(E9),ISNUMBER(F9)),E9-F9,"")</x:f>
      </x:c>
      <x:c r="H9" s="30" t="str">
        <x:f>IF(COUNTA(B9:F9)=0,"",IF(OR(C9="",D9="",NOT(ISNUMBER(E9)),NOT(ISNUMBER(F9))),"Completar dados",IF(C9&gt;D9,"Rever datas",IF(OR(E9&lt;0,F9&lt;0),"Rever volumes",IF(G9&lt;0,"Compromisso excede o confirmado","Saldo calculado")))))</x:f>
      </x:c>
      <x:c r="I9" s="25"/>
      <x:c r="J9" s="25"/>
      <x:c r="K9" s="3"/>
      <x:c r="L9" s="3"/>
    </x:row>
    <x:row r="10" ht="33" customHeight="1">
      <x:c r="A10" s="3"/>
      <x:c r="B10" s="27"/>
      <x:c r="C10" s="34"/>
      <x:c r="D10" s="34"/>
      <x:c r="E10" s="38"/>
      <x:c r="F10" s="38"/>
      <x:c r="G10" s="39" t="str">
        <x:f>IF(AND(ISNUMBER(E10),ISNUMBER(F10)),E10-F10,"")</x:f>
      </x:c>
      <x:c r="H10" s="31" t="str">
        <x:f>IF(COUNTA(B10:F10)=0,"",IF(OR(C10="",D10="",NOT(ISNUMBER(E10)),NOT(ISNUMBER(F10))),"Completar dados",IF(C10&gt;D10,"Rever datas",IF(OR(E10&lt;0,F10&lt;0),"Rever volumes",IF(G10&lt;0,"Compromisso excede o confirmado","Saldo calculado")))))</x:f>
      </x:c>
      <x:c r="I10" s="27"/>
      <x:c r="J10" s="27"/>
      <x:c r="K10" s="3"/>
      <x:c r="L10" s="3"/>
    </x:row>
    <x:row r="11" ht="33" customHeight="1">
      <x:c r="A11" s="3"/>
      <x:c r="B11" s="27"/>
      <x:c r="C11" s="34"/>
      <x:c r="D11" s="34"/>
      <x:c r="E11" s="38"/>
      <x:c r="F11" s="38"/>
      <x:c r="G11" s="39" t="str">
        <x:f>IF(AND(ISNUMBER(E11),ISNUMBER(F11)),E11-F11,"")</x:f>
      </x:c>
      <x:c r="H11" s="31" t="str">
        <x:f>IF(COUNTA(B11:F11)=0,"",IF(OR(C11="",D11="",NOT(ISNUMBER(E11)),NOT(ISNUMBER(F11))),"Completar dados",IF(C11&gt;D11,"Rever datas",IF(OR(E11&lt;0,F11&lt;0),"Rever volumes",IF(G11&lt;0,"Compromisso excede o confirmado","Saldo calculado")))))</x:f>
      </x:c>
      <x:c r="I11" s="27"/>
      <x:c r="J11" s="27"/>
      <x:c r="K11" s="3"/>
      <x:c r="L11" s="3"/>
    </x:row>
    <x:row r="12" ht="33" customHeight="1">
      <x:c r="A12" s="3"/>
      <x:c r="B12" s="27"/>
      <x:c r="C12" s="34"/>
      <x:c r="D12" s="34"/>
      <x:c r="E12" s="38"/>
      <x:c r="F12" s="38"/>
      <x:c r="G12" s="39" t="str">
        <x:f>IF(AND(ISNUMBER(E12),ISNUMBER(F12)),E12-F12,"")</x:f>
      </x:c>
      <x:c r="H12" s="31" t="str">
        <x:f>IF(COUNTA(B12:F12)=0,"",IF(OR(C12="",D12="",NOT(ISNUMBER(E12)),NOT(ISNUMBER(F12))),"Completar dados",IF(C12&gt;D12,"Rever datas",IF(OR(E12&lt;0,F12&lt;0),"Rever volumes",IF(G12&lt;0,"Compromisso excede o confirmado","Saldo calculado")))))</x:f>
      </x:c>
      <x:c r="I12" s="27"/>
      <x:c r="J12" s="27"/>
      <x:c r="K12" s="3"/>
      <x:c r="L12" s="3"/>
    </x:row>
    <x:row r="13" ht="33" customHeight="1">
      <x:c r="A13" s="3"/>
      <x:c r="B13" s="27"/>
      <x:c r="C13" s="34"/>
      <x:c r="D13" s="34"/>
      <x:c r="E13" s="38"/>
      <x:c r="F13" s="38"/>
      <x:c r="G13" s="39" t="str">
        <x:f>IF(AND(ISNUMBER(E13),ISNUMBER(F13)),E13-F13,"")</x:f>
      </x:c>
      <x:c r="H13" s="31" t="str">
        <x:f>IF(COUNTA(B13:F13)=0,"",IF(OR(C13="",D13="",NOT(ISNUMBER(E13)),NOT(ISNUMBER(F13))),"Completar dados",IF(C13&gt;D13,"Rever datas",IF(OR(E13&lt;0,F13&lt;0),"Rever volumes",IF(G13&lt;0,"Compromisso excede o confirmado","Saldo calculado")))))</x:f>
      </x:c>
      <x:c r="I13" s="27"/>
      <x:c r="J13" s="27"/>
      <x:c r="K13" s="3"/>
      <x:c r="L13" s="3"/>
    </x:row>
    <x:row r="14" ht="33" customHeight="1">
      <x:c r="A14" s="3"/>
      <x:c r="B14" s="27"/>
      <x:c r="C14" s="34"/>
      <x:c r="D14" s="34"/>
      <x:c r="E14" s="38"/>
      <x:c r="F14" s="38"/>
      <x:c r="G14" s="39" t="str">
        <x:f>IF(AND(ISNUMBER(E14),ISNUMBER(F14)),E14-F14,"")</x:f>
      </x:c>
      <x:c r="H14" s="31" t="str">
        <x:f>IF(COUNTA(B14:F14)=0,"",IF(OR(C14="",D14="",NOT(ISNUMBER(E14)),NOT(ISNUMBER(F14))),"Completar dados",IF(C14&gt;D14,"Rever datas",IF(OR(E14&lt;0,F14&lt;0),"Rever volumes",IF(G14&lt;0,"Compromisso excede o confirmado","Saldo calculado")))))</x:f>
      </x:c>
      <x:c r="I14" s="27"/>
      <x:c r="J14" s="27"/>
      <x:c r="K14" s="3"/>
      <x:c r="L14" s="3"/>
    </x:row>
    <x:row r="15" ht="33" customHeight="1">
      <x:c r="A15" s="3"/>
      <x:c r="B15" s="27"/>
      <x:c r="C15" s="34"/>
      <x:c r="D15" s="34"/>
      <x:c r="E15" s="38"/>
      <x:c r="F15" s="38"/>
      <x:c r="G15" s="39" t="str">
        <x:f>IF(AND(ISNUMBER(E15),ISNUMBER(F15)),E15-F15,"")</x:f>
      </x:c>
      <x:c r="H15" s="31" t="str">
        <x:f>IF(COUNTA(B15:F15)=0,"",IF(OR(C15="",D15="",NOT(ISNUMBER(E15)),NOT(ISNUMBER(F15))),"Completar dados",IF(C15&gt;D15,"Rever datas",IF(OR(E15&lt;0,F15&lt;0),"Rever volumes",IF(G15&lt;0,"Compromisso excede o confirmado","Saldo calculado")))))</x:f>
      </x:c>
      <x:c r="I15" s="27"/>
      <x:c r="J15" s="27"/>
      <x:c r="K15" s="3"/>
      <x:c r="L15" s="3"/>
    </x:row>
    <x:row r="16" ht="33" customHeight="1">
      <x:c r="A16" s="3"/>
      <x:c r="B16" s="27"/>
      <x:c r="C16" s="34"/>
      <x:c r="D16" s="34"/>
      <x:c r="E16" s="38"/>
      <x:c r="F16" s="38"/>
      <x:c r="G16" s="39" t="str">
        <x:f>IF(AND(ISNUMBER(E16),ISNUMBER(F16)),E16-F16,"")</x:f>
      </x:c>
      <x:c r="H16" s="31" t="str">
        <x:f>IF(COUNTA(B16:F16)=0,"",IF(OR(C16="",D16="",NOT(ISNUMBER(E16)),NOT(ISNUMBER(F16))),"Completar dados",IF(C16&gt;D16,"Rever datas",IF(OR(E16&lt;0,F16&lt;0),"Rever volumes",IF(G16&lt;0,"Compromisso excede o confirmado","Saldo calculado")))))</x:f>
      </x:c>
      <x:c r="I16" s="27"/>
      <x:c r="J16" s="27"/>
      <x:c r="K16" s="3"/>
      <x:c r="L16" s="3"/>
    </x:row>
    <x:row r="17" ht="33" customHeight="1">
      <x:c r="A17" s="3"/>
      <x:c r="B17" s="27"/>
      <x:c r="C17" s="34"/>
      <x:c r="D17" s="34"/>
      <x:c r="E17" s="38"/>
      <x:c r="F17" s="38"/>
      <x:c r="G17" s="39" t="str">
        <x:f>IF(AND(ISNUMBER(E17),ISNUMBER(F17)),E17-F17,"")</x:f>
      </x:c>
      <x:c r="H17" s="31" t="str">
        <x:f>IF(COUNTA(B17:F17)=0,"",IF(OR(C17="",D17="",NOT(ISNUMBER(E17)),NOT(ISNUMBER(F17))),"Completar dados",IF(C17&gt;D17,"Rever datas",IF(OR(E17&lt;0,F17&lt;0),"Rever volumes",IF(G17&lt;0,"Compromisso excede o confirmado","Saldo calculado")))))</x:f>
      </x:c>
      <x:c r="I17" s="27"/>
      <x:c r="J17" s="27"/>
      <x:c r="K17" s="3"/>
      <x:c r="L17" s="3"/>
    </x:row>
    <x:row r="18" ht="33" customHeight="1">
      <x:c r="A18" s="3"/>
      <x:c r="B18" s="27"/>
      <x:c r="C18" s="34"/>
      <x:c r="D18" s="34"/>
      <x:c r="E18" s="38"/>
      <x:c r="F18" s="38"/>
      <x:c r="G18" s="39" t="str">
        <x:f>IF(AND(ISNUMBER(E18),ISNUMBER(F18)),E18-F18,"")</x:f>
      </x:c>
      <x:c r="H18" s="31" t="str">
        <x:f>IF(COUNTA(B18:F18)=0,"",IF(OR(C18="",D18="",NOT(ISNUMBER(E18)),NOT(ISNUMBER(F18))),"Completar dados",IF(C18&gt;D18,"Rever datas",IF(OR(E18&lt;0,F18&lt;0),"Rever volumes",IF(G18&lt;0,"Compromisso excede o confirmado","Saldo calculado")))))</x:f>
      </x:c>
      <x:c r="I18" s="27"/>
      <x:c r="J18" s="27"/>
      <x:c r="K18" s="3"/>
      <x:c r="L18" s="3"/>
    </x:row>
    <x:row r="19" ht="33" customHeight="1">
      <x:c r="A19" s="3"/>
      <x:c r="B19" s="27"/>
      <x:c r="C19" s="34"/>
      <x:c r="D19" s="34"/>
      <x:c r="E19" s="38"/>
      <x:c r="F19" s="38"/>
      <x:c r="G19" s="39" t="str">
        <x:f>IF(AND(ISNUMBER(E19),ISNUMBER(F19)),E19-F19,"")</x:f>
      </x:c>
      <x:c r="H19" s="31" t="str">
        <x:f>IF(COUNTA(B19:F19)=0,"",IF(OR(C19="",D19="",NOT(ISNUMBER(E19)),NOT(ISNUMBER(F19))),"Completar dados",IF(C19&gt;D19,"Rever datas",IF(OR(E19&lt;0,F19&lt;0),"Rever volumes",IF(G19&lt;0,"Compromisso excede o confirmado","Saldo calculado")))))</x:f>
      </x:c>
      <x:c r="I19" s="27"/>
      <x:c r="J19" s="27"/>
      <x:c r="K19" s="3"/>
      <x:c r="L19" s="3"/>
    </x:row>
    <x:row r="20" ht="33" customHeight="1">
      <x:c r="A20" s="3"/>
      <x:c r="B20" s="29"/>
      <x:c r="C20" s="35"/>
      <x:c r="D20" s="35"/>
      <x:c r="E20" s="40"/>
      <x:c r="F20" s="40"/>
      <x:c r="G20" s="41" t="str">
        <x:f>IF(AND(ISNUMBER(E20),ISNUMBER(F20)),E20-F20,"")</x:f>
      </x:c>
      <x:c r="H20" s="32" t="str">
        <x:f>IF(COUNTA(B20:F20)=0,"",IF(OR(C20="",D20="",NOT(ISNUMBER(E20)),NOT(ISNUMBER(F20))),"Completar dados",IF(C20&gt;D20,"Rever datas",IF(OR(E20&lt;0,F20&lt;0),"Rever volumes",IF(G20&lt;0,"Compromisso excede o confirmado","Saldo calculado")))))</x:f>
      </x:c>
      <x:c r="I20" s="29"/>
      <x:c r="J20" s="29"/>
      <x:c r="K20" s="3"/>
      <x:c r="L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34" customHeight="1">
      <x:c r="A23" s="3"/>
      <x:c r="B23" s="12" t="str">
        <x:v>Cada linha corresponde à janela informada. Janelas sobrepostas não devem ser somadas como volumes independentes.</x:v>
      </x:c>
      <x:c r="C23" s="12"/>
      <x:c r="D23" s="12"/>
      <x:c r="E23" s="12"/>
      <x:c r="F23" s="12"/>
      <x:c r="G23" s="12"/>
      <x:c r="H23" s="12"/>
      <x:c r="I23" s="12"/>
      <x:c r="J23" s="12"/>
      <x:c r="K23" s="3"/>
      <x:c r="L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</x:row>
    <x:row r="26" ht="25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</x:row>
  </x:sheetData>
  <x:mergeCells>
    <x:mergeCell ref="B6:J6"/>
    <x:mergeCell ref="B23:J23"/>
  </x:mergeCells>
  <x:conditionalFormatting sqref="G9:G20">
    <x:cfRule type="cellIs" dxfId="0" priority="1" operator="lessThan">
      <x:formula>0</x:formula>
    </x:cfRule>
  </x:conditionalFormatting>
  <x:conditionalFormatting sqref="H9:H20">
    <x:cfRule type="containsText" dxfId="1" priority="2" operator="containsText" text="Completar"/>
  </x:conditionalFormatting>
  <x:dataValidations count="1">
    <x:dataValidation type="decimal" operator="greaterThanOrEqual" sqref="E9:F2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A4CCF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26" hidden="0" customWidth="1"/>
    <x:col min="3" max="3" width="16" hidden="0" customWidth="1"/>
    <x:col min="4" max="4" width="19" hidden="0" customWidth="1"/>
    <x:col min="5" max="5" width="18" hidden="0" customWidth="1"/>
    <x:col min="6" max="6" width="22" hidden="0" customWidth="1"/>
    <x:col min="7" max="7" width="15" hidden="0" customWidth="1"/>
    <x:col min="8" max="8" width="25" hidden="0" customWidth="1"/>
    <x:col min="9" max="9" width="30" hidden="0" customWidth="1"/>
    <x:col min="10" max="10" width="16" hidden="0" customWidth="1"/>
    <x:col min="11" max="11" width="19" hidden="0" customWidth="1"/>
    <x:col min="12" max="12" width="31" hidden="0" customWidth="1"/>
    <x:col min="13" max="13" width="34" hidden="0" customWidth="1"/>
    <x:col min="14" max="14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6" customHeight="1">
      <x:c r="A2" s="3"/>
      <x:c r="B2" s="4" t="str">
        <x:v>Conta da operação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5" customHeight="1">
      <x:c r="A4" s="3"/>
      <x:c r="B4" s="3" t="str">
        <x:v>Volume considerado (t)</x:v>
      </x:c>
      <x:c r="C4" s="42"/>
      <x:c r="D4" s="3"/>
      <x:c r="E4" s="3" t="str">
        <x:v>Moeda</x:v>
      </x:c>
      <x:c r="F4" s="10"/>
      <x:c r="G4" s="3"/>
      <x:c r="H4" s="3" t="str">
        <x:v>Data-base</x:v>
      </x:c>
      <x:c r="I4" s="43"/>
      <x:c r="J4" s="3"/>
      <x:c r="K4" s="3"/>
      <x:c r="L4" s="3"/>
      <x:c r="M4" s="3"/>
      <x:c r="N4" s="3"/>
    </x:row>
    <x:row r="5" ht="25" customHeight="1">
      <x:c r="A5" s="3"/>
      <x:c r="B5" s="3" t="str">
        <x:v>Commodity</x:v>
      </x:c>
      <x:c r="C5" s="3" t="str">
        <x:f>IF('Oferta'!F4="","",'Oferta'!F4)</x:f>
      </x:c>
      <x:c r="D5" s="3"/>
      <x:c r="E5" s="3" t="str">
        <x:v>Condição de entrega</x:v>
      </x:c>
      <x:c r="F5" s="10"/>
      <x:c r="G5" s="3"/>
      <x:c r="H5" s="3" t="str">
        <x:v>Responsável pela revisão</x:v>
      </x:c>
      <x:c r="I5" s="10"/>
      <x:c r="J5" s="3"/>
      <x:c r="K5" s="3"/>
      <x:c r="L5" s="3"/>
      <x:c r="M5" s="3"/>
      <x:c r="N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4" customHeight="1">
      <x:c r="A7" s="3"/>
      <x:c r="B7" s="12" t="str">
        <x:v>A soma inclui somente itens marcados Sim e Avaliado, com quantidade, valor e moeda informados.</x:v>
      </x:c>
      <x:c r="C7" s="12"/>
      <x:c r="D7" s="12"/>
      <x:c r="E7" s="12"/>
      <x:c r="F7" s="12"/>
      <x:c r="G7" s="12"/>
      <x:c r="H7" s="12"/>
      <x:c r="I7" s="12"/>
      <x:c r="J7" s="12"/>
      <x:c r="K7" s="12"/>
      <x:c r="L7" s="12"/>
      <x:c r="M7" s="12"/>
      <x:c r="N7" s="3"/>
    </x:row>
    <x:row r="8" ht="37" customHeight="1">
      <x:c r="A8" s="3"/>
      <x:c r="B8" s="21" t="str">
        <x:v>Item</x:v>
      </x:c>
      <x:c r="C8" s="22" t="str">
        <x:v>Base</x:v>
      </x:c>
      <x:c r="D8" s="22" t="str">
        <x:v>Valor unitário</x:v>
      </x:c>
      <x:c r="E8" s="22" t="str">
        <x:v>Quantidade</x:v>
      </x:c>
      <x:c r="F8" s="22" t="str">
        <x:v>Parcela na soma</x:v>
      </x:c>
      <x:c r="G8" s="22" t="str">
        <x:v>Incluir?</x:v>
      </x:c>
      <x:c r="H8" s="22" t="str">
        <x:v>Quem paga</x:v>
      </x:c>
      <x:c r="I8" s="22" t="str">
        <x:v>Cotação / fonte</x:v>
      </x:c>
      <x:c r="J8" s="22" t="str">
        <x:v>Validade</x:v>
      </x:c>
      <x:c r="K8" s="22" t="str">
        <x:v>Avaliação</x:v>
      </x:c>
      <x:c r="L8" s="22" t="str">
        <x:v>Observação</x:v>
      </x:c>
      <x:c r="M8" s="23" t="str">
        <x:v>Revisão da referência</x:v>
      </x:c>
      <x:c r="N8" s="3"/>
    </x:row>
    <x:row r="9" ht="52" customHeight="1">
      <x:c r="A9" s="3"/>
      <x:c r="B9" s="30" t="str">
        <x:v>Produto</x:v>
      </x:c>
      <x:c r="C9" s="25"/>
      <x:c r="D9" s="44"/>
      <x:c r="E9" s="45" t="str">
        <x:f>IF(C9="Por t",IF(ISNUMBER($C$4),$C$4,""),IF(C9="Fixo",1,""))</x:f>
      </x:c>
      <x:c r="F9" s="45" t="str">
        <x:f>IF(AND(G9="Sim",K9="Avaliado",ISNUMBER(D9),ISNUMBER(E9),$F$4&lt;&gt;""),D9*E9,"")</x:f>
      </x:c>
      <x:c r="G9" s="25"/>
      <x:c r="H9" s="25"/>
      <x:c r="I9" s="25"/>
      <x:c r="J9" s="33"/>
      <x:c r="K9" s="25"/>
      <x:c r="L9" s="25"/>
      <x:c r="M9" s="30" t="str">
        <x:f>IF(COUNTA(C9:D9)+COUNTA(G9:L9)=0,"",IF(OR(H9="",I9="",J9=""),"Completar responsável, fonte ou validade",IF(AND(ISNUMBER($I$4),J9&lt;$I$4),"Referência vencida na data-base","Referência registrada")))</x:f>
      </x:c>
      <x:c r="N9" s="3"/>
    </x:row>
    <x:row r="10" ht="52" customHeight="1">
      <x:c r="A10" s="3"/>
      <x:c r="B10" s="31" t="str">
        <x:v>Transporte na origem</x:v>
      </x:c>
      <x:c r="C10" s="27"/>
      <x:c r="D10" s="46"/>
      <x:c r="E10" s="47" t="str">
        <x:f>IF(C10="Por t",IF(ISNUMBER($C$4),$C$4,""),IF(C10="Fixo",1,""))</x:f>
      </x:c>
      <x:c r="F10" s="47" t="str">
        <x:f>IF(AND(G10="Sim",K10="Avaliado",ISNUMBER(D10),ISNUMBER(E10),$F$4&lt;&gt;""),D10*E10,"")</x:f>
      </x:c>
      <x:c r="G10" s="27"/>
      <x:c r="H10" s="27"/>
      <x:c r="I10" s="27"/>
      <x:c r="J10" s="34"/>
      <x:c r="K10" s="27"/>
      <x:c r="L10" s="27"/>
      <x:c r="M10" s="31" t="str">
        <x:f>IF(COUNTA(C10:D10)+COUNTA(G10:L10)=0,"",IF(OR(H10="",I10="",J10=""),"Completar responsável, fonte ou validade",IF(AND(ISNUMBER($I$4),J10&lt;$I$4),"Referência vencida na data-base","Referência registrada")))</x:f>
      </x:c>
      <x:c r="N10" s="3"/>
    </x:row>
    <x:row r="11" ht="52" customHeight="1">
      <x:c r="A11" s="3"/>
      <x:c r="B11" s="31" t="str">
        <x:v>Terminal / armazenagem</x:v>
      </x:c>
      <x:c r="C11" s="27"/>
      <x:c r="D11" s="46"/>
      <x:c r="E11" s="47" t="str">
        <x:f>IF(C11="Por t",IF(ISNUMBER($C$4),$C$4,""),IF(C11="Fixo",1,""))</x:f>
      </x:c>
      <x:c r="F11" s="47" t="str">
        <x:f>IF(AND(G11="Sim",K11="Avaliado",ISNUMBER(D11),ISNUMBER(E11),$F$4&lt;&gt;""),D11*E11,"")</x:f>
      </x:c>
      <x:c r="G11" s="27"/>
      <x:c r="H11" s="27"/>
      <x:c r="I11" s="27"/>
      <x:c r="J11" s="34"/>
      <x:c r="K11" s="27"/>
      <x:c r="L11" s="27"/>
      <x:c r="M11" s="31" t="str">
        <x:f>IF(COUNTA(C11:D11)+COUNTA(G11:L11)=0,"",IF(OR(H11="",I11="",J11=""),"Completar responsável, fonte ou validade",IF(AND(ISNUMBER($I$4),J11&lt;$I$4),"Referência vencida na data-base","Referência registrada")))</x:f>
      </x:c>
      <x:c r="N11" s="3"/>
    </x:row>
    <x:row r="12" ht="52" customHeight="1">
      <x:c r="A12" s="3"/>
      <x:c r="B12" s="31" t="str">
        <x:v>Inspeção / análise</x:v>
      </x:c>
      <x:c r="C12" s="27"/>
      <x:c r="D12" s="46"/>
      <x:c r="E12" s="47" t="str">
        <x:f>IF(C12="Por t",IF(ISNUMBER($C$4),$C$4,""),IF(C12="Fixo",1,""))</x:f>
      </x:c>
      <x:c r="F12" s="47" t="str">
        <x:f>IF(AND(G12="Sim",K12="Avaliado",ISNUMBER(D12),ISNUMBER(E12),$F$4&lt;&gt;""),D12*E12,"")</x:f>
      </x:c>
      <x:c r="G12" s="27"/>
      <x:c r="H12" s="27"/>
      <x:c r="I12" s="27"/>
      <x:c r="J12" s="34"/>
      <x:c r="K12" s="27"/>
      <x:c r="L12" s="27"/>
      <x:c r="M12" s="31" t="str">
        <x:f>IF(COUNTA(C12:D12)+COUNTA(G12:L12)=0,"",IF(OR(H12="",I12="",J12=""),"Completar responsável, fonte ou validade",IF(AND(ISNUMBER($I$4),J12&lt;$I$4),"Referência vencida na data-base","Referência registrada")))</x:f>
      </x:c>
      <x:c r="N12" s="3"/>
    </x:row>
    <x:row r="13" ht="52" customHeight="1">
      <x:c r="A13" s="3"/>
      <x:c r="B13" s="31" t="str">
        <x:v>Seguro</x:v>
      </x:c>
      <x:c r="C13" s="27"/>
      <x:c r="D13" s="46"/>
      <x:c r="E13" s="47" t="str">
        <x:f>IF(C13="Por t",IF(ISNUMBER($C$4),$C$4,""),IF(C13="Fixo",1,""))</x:f>
      </x:c>
      <x:c r="F13" s="47" t="str">
        <x:f>IF(AND(G13="Sim",K13="Avaliado",ISNUMBER(D13),ISNUMBER(E13),$F$4&lt;&gt;""),D13*E13,"")</x:f>
      </x:c>
      <x:c r="G13" s="27"/>
      <x:c r="H13" s="27"/>
      <x:c r="I13" s="27"/>
      <x:c r="J13" s="34"/>
      <x:c r="K13" s="27"/>
      <x:c r="L13" s="27"/>
      <x:c r="M13" s="31" t="str">
        <x:f>IF(COUNTA(C13:D13)+COUNTA(G13:L13)=0,"",IF(OR(H13="",I13="",J13=""),"Completar responsável, fonte ou validade",IF(AND(ISNUMBER($I$4),J13&lt;$I$4),"Referência vencida na data-base","Referência registrada")))</x:f>
      </x:c>
      <x:c r="N13" s="3"/>
    </x:row>
    <x:row r="14" ht="52" customHeight="1">
      <x:c r="A14" s="3"/>
      <x:c r="B14" s="31" t="str">
        <x:v>Frete</x:v>
      </x:c>
      <x:c r="C14" s="27"/>
      <x:c r="D14" s="46"/>
      <x:c r="E14" s="47" t="str">
        <x:f>IF(C14="Por t",IF(ISNUMBER($C$4),$C$4,""),IF(C14="Fixo",1,""))</x:f>
      </x:c>
      <x:c r="F14" s="47" t="str">
        <x:f>IF(AND(G14="Sim",K14="Avaliado",ISNUMBER(D14),ISNUMBER(E14),$F$4&lt;&gt;""),D14*E14,"")</x:f>
      </x:c>
      <x:c r="G14" s="27"/>
      <x:c r="H14" s="27"/>
      <x:c r="I14" s="27"/>
      <x:c r="J14" s="34"/>
      <x:c r="K14" s="27"/>
      <x:c r="L14" s="27"/>
      <x:c r="M14" s="31" t="str">
        <x:f>IF(COUNTA(C14:D14)+COUNTA(G14:L14)=0,"",IF(OR(H14="",I14="",J14=""),"Completar responsável, fonte ou validade",IF(AND(ISNUMBER($I$4),J14&lt;$I$4),"Referência vencida na data-base","Referência registrada")))</x:f>
      </x:c>
      <x:c r="N14" s="3"/>
    </x:row>
    <x:row r="15" ht="52" customHeight="1">
      <x:c r="A15" s="3"/>
      <x:c r="B15" s="31" t="str">
        <x:v>Documentação</x:v>
      </x:c>
      <x:c r="C15" s="27"/>
      <x:c r="D15" s="46"/>
      <x:c r="E15" s="47" t="str">
        <x:f>IF(C15="Por t",IF(ISNUMBER($C$4),$C$4,""),IF(C15="Fixo",1,""))</x:f>
      </x:c>
      <x:c r="F15" s="47" t="str">
        <x:f>IF(AND(G15="Sim",K15="Avaliado",ISNUMBER(D15),ISNUMBER(E15),$F$4&lt;&gt;""),D15*E15,"")</x:f>
      </x:c>
      <x:c r="G15" s="27"/>
      <x:c r="H15" s="27"/>
      <x:c r="I15" s="27"/>
      <x:c r="J15" s="34"/>
      <x:c r="K15" s="27"/>
      <x:c r="L15" s="27"/>
      <x:c r="M15" s="31" t="str">
        <x:f>IF(COUNTA(C15:D15)+COUNTA(G15:L15)=0,"",IF(OR(H15="",I15="",J15=""),"Completar responsável, fonte ou validade",IF(AND(ISNUMBER($I$4),J15&lt;$I$4),"Referência vencida na data-base","Referência registrada")))</x:f>
      </x:c>
      <x:c r="N15" s="3"/>
    </x:row>
    <x:row r="16" ht="52" customHeight="1">
      <x:c r="A16" s="3"/>
      <x:c r="B16" s="31" t="str">
        <x:v>Financiamento</x:v>
      </x:c>
      <x:c r="C16" s="27"/>
      <x:c r="D16" s="46"/>
      <x:c r="E16" s="47" t="str">
        <x:f>IF(C16="Por t",IF(ISNUMBER($C$4),$C$4,""),IF(C16="Fixo",1,""))</x:f>
      </x:c>
      <x:c r="F16" s="47" t="str">
        <x:f>IF(AND(G16="Sim",K16="Avaliado",ISNUMBER(D16),ISNUMBER(E16),$F$4&lt;&gt;""),D16*E16,"")</x:f>
      </x:c>
      <x:c r="G16" s="27"/>
      <x:c r="H16" s="27"/>
      <x:c r="I16" s="27"/>
      <x:c r="J16" s="34"/>
      <x:c r="K16" s="27"/>
      <x:c r="L16" s="27"/>
      <x:c r="M16" s="31" t="str">
        <x:f>IF(COUNTA(C16:D16)+COUNTA(G16:L16)=0,"",IF(OR(H16="",I16="",J16=""),"Completar responsável, fonte ou validade",IF(AND(ISNUMBER($I$4),J16&lt;$I$4),"Referência vencida na data-base","Referência registrada")))</x:f>
      </x:c>
      <x:c r="N16" s="3"/>
    </x:row>
    <x:row r="17" ht="52" customHeight="1">
      <x:c r="A17" s="3"/>
      <x:c r="B17" s="31" t="str">
        <x:v>Tributos / taxas</x:v>
      </x:c>
      <x:c r="C17" s="27"/>
      <x:c r="D17" s="46"/>
      <x:c r="E17" s="47" t="str">
        <x:f>IF(C17="Por t",IF(ISNUMBER($C$4),$C$4,""),IF(C17="Fixo",1,""))</x:f>
      </x:c>
      <x:c r="F17" s="47" t="str">
        <x:f>IF(AND(G17="Sim",K17="Avaliado",ISNUMBER(D17),ISNUMBER(E17),$F$4&lt;&gt;""),D17*E17,"")</x:f>
      </x:c>
      <x:c r="G17" s="27"/>
      <x:c r="H17" s="27"/>
      <x:c r="I17" s="27"/>
      <x:c r="J17" s="34"/>
      <x:c r="K17" s="27"/>
      <x:c r="L17" s="27"/>
      <x:c r="M17" s="31" t="str">
        <x:f>IF(COUNTA(C17:D17)+COUNTA(G17:L17)=0,"",IF(OR(H17="",I17="",J17=""),"Completar responsável, fonte ou validade",IF(AND(ISNUMBER($I$4),J17&lt;$I$4),"Referência vencida na data-base","Referência registrada")))</x:f>
      </x:c>
      <x:c r="N17" s="3"/>
    </x:row>
    <x:row r="18" ht="52" customHeight="1">
      <x:c r="A18" s="3"/>
      <x:c r="B18" s="32" t="str">
        <x:v>Outros itens</x:v>
      </x:c>
      <x:c r="C18" s="29"/>
      <x:c r="D18" s="48"/>
      <x:c r="E18" s="49" t="str">
        <x:f>IF(C18="Por t",IF(ISNUMBER($C$4),$C$4,""),IF(C18="Fixo",1,""))</x:f>
      </x:c>
      <x:c r="F18" s="49" t="str">
        <x:f>IF(AND(G18="Sim",K18="Avaliado",ISNUMBER(D18),ISNUMBER(E18),$F$4&lt;&gt;""),D18*E18,"")</x:f>
      </x:c>
      <x:c r="G18" s="29"/>
      <x:c r="H18" s="29"/>
      <x:c r="I18" s="29"/>
      <x:c r="J18" s="35"/>
      <x:c r="K18" s="29"/>
      <x:c r="L18" s="29"/>
      <x:c r="M18" s="32" t="str">
        <x:f>IF(COUNTA(C18:D18)+COUNTA(G18:L18)=0,"",IF(OR(H18="",I18="",J18=""),"Completar responsável, fonte ou validade",IF(AND(ISNUMBER($I$4),J18&lt;$I$4),"Referência vencida na data-base","Referência registrada")))</x:f>
      </x:c>
      <x:c r="N18" s="3"/>
    </x:row>
    <x:row r="19" ht="25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</x:row>
    <x:row r="21" ht="25" customHeight="1">
      <x:c r="A21" s="3"/>
      <x:c r="B21" s="51" t="str">
        <x:v>Subtotal avaliado</x:v>
      </x:c>
      <x:c r="C21" s="52" t="str">
        <x:f>IF(COUNT(F9:F18)=0,"",SUM(F9:F18))</x:f>
      </x:c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5" customHeight="1">
      <x:c r="A22" s="3"/>
      <x:c r="B22" s="3" t="str">
        <x:v>Subtotal avaliado por t</x:v>
      </x:c>
      <x:c r="C22" s="50" t="str">
        <x:f>IF(AND(ISNUMBER(C21),ISNUMBER($C$4),$C$4&gt;0),C21/$C$4,"")</x:f>
      </x:c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</x:row>
    <x:row r="24" ht="25" customHeight="1">
      <x:c r="A24" s="3"/>
      <x:c r="B24" s="3" t="str">
        <x:v>Incluídos sem cálculo</x:v>
      </x:c>
      <x:c r="C24" s="3" t="str">
        <x:f>IF(COUNTIFS(G9:G18,"Sim")=0,"",COUNTIFS(G9:G18,"Sim")-COUNT(F9:F18))</x:f>
      </x:c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 ht="25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 ht="39" customHeight="1">
      <x:c r="A27" s="3"/>
      <x:c r="B27" s="12" t="str">
        <x:v>Subtotal dos itens cadastrados e avaliados. Não equivale a custo completo, lucro ou orçamento final. Valores de moedas diferentes exigem avaliação separada.</x:v>
      </x:c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3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5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5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</x:sheetData>
  <x:mergeCells>
    <x:mergeCell ref="B7:M7"/>
    <x:mergeCell ref="B27:M27"/>
  </x:mergeCells>
  <x:conditionalFormatting sqref="C24:C24">
    <x:cfRule type="cellIs" dxfId="2" priority="1" operator="greaterThan">
      <x:formula>0</x:formula>
    </x:cfRule>
  </x:conditionalFormatting>
  <x:conditionalFormatting sqref="M9:M18">
    <x:cfRule type="containsText" dxfId="3" priority="2" operator="containsText" text="vencida"/>
  </x:conditionalFormatting>
  <x:dataValidations count="5">
    <x:dataValidation type="decimal" operator="greaterThanOrEqual" sqref="C4">
      <x:formula1>0</x:formula1>
    </x:dataValidation>
    <x:dataValidation type="list" sqref="F4">
      <x:formula1>"USD,BRL,EUR,Outra"</x:formula1>
    </x:dataValidation>
    <x:dataValidation type="list" sqref="C9:C18">
      <x:formula1>"Por t,Fixo"</x:formula1>
    </x:dataValidation>
    <x:dataValidation type="list" sqref="G9:G18">
      <x:formula1>"Sim,Não"</x:formula1>
    </x:dataValidation>
    <x:dataValidation type="list" sqref="K9:K18">
      <x:formula1>"Avaliado,Pendente,Não aplicável"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A4CCF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3" hidden="0" customWidth="1"/>
    <x:col min="2" max="2" width="25" hidden="0" customWidth="1"/>
    <x:col min="3" max="3" width="25" hidden="0" customWidth="1"/>
    <x:col min="4" max="4" width="16" hidden="0" customWidth="1"/>
    <x:col min="5" max="5" width="16" hidden="0" customWidth="1"/>
    <x:col min="6" max="6" width="24" hidden="0" customWidth="1"/>
    <x:col min="7" max="7" width="26" hidden="0" customWidth="1"/>
    <x:col min="8" max="8" width="28" hidden="0" customWidth="1"/>
    <x:col min="9" max="9" width="27" hidden="0" customWidth="1"/>
    <x:col min="10" max="10" width="27" hidden="0" customWidth="1"/>
    <x:col min="11" max="11" width="29" hidden="0" customWidth="1"/>
    <x:col min="12" max="12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4" t="str">
        <x:v>Acompanhamento da carga e dos pagamentos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5"/>
      <x:c r="N2" s="5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7"/>
      <x:c r="N3" s="7"/>
    </x:row>
    <x:row r="4" ht="25" customHeight="1">
      <x:c r="A4" s="3"/>
      <x:c r="B4" s="3" t="str">
        <x:v>Referência</x:v>
      </x:c>
      <x:c r="C4" s="10"/>
      <x:c r="D4" s="3"/>
      <x:c r="E4" s="3" t="str">
        <x:v>Data de revisão</x:v>
      </x:c>
      <x:c r="F4" s="43"/>
      <x:c r="G4" s="3"/>
      <x:c r="H4" s="3"/>
      <x:c r="I4" s="3"/>
      <x:c r="J4" s="3"/>
      <x:c r="K4" s="3"/>
      <x:c r="L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25" customHeight="1">
      <x:c r="A7" s="3"/>
      <x:c r="B7" s="53" t="str">
        <x:v>Percurso da carga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 ht="37" customHeight="1">
      <x:c r="A9" s="3"/>
      <x:c r="B9" s="21" t="str">
        <x:v>Etapa</x:v>
      </x:c>
      <x:c r="C9" s="22" t="str">
        <x:v>Responsável</x:v>
      </x:c>
      <x:c r="D9" s="22" t="str">
        <x:v>Previsto</x:v>
      </x:c>
      <x:c r="E9" s="22" t="str">
        <x:v>Confirmado</x:v>
      </x:c>
      <x:c r="F9" s="22" t="str">
        <x:v>Situação</x:v>
      </x:c>
      <x:c r="G9" s="22" t="str">
        <x:v>Pendência</x:v>
      </x:c>
      <x:c r="H9" s="22" t="str">
        <x:v>Próxima ação</x:v>
      </x:c>
      <x:c r="I9" s="22" t="str">
        <x:v>Referência</x:v>
      </x:c>
      <x:c r="J9" s="23" t="str">
        <x:v>Local / participante</x:v>
      </x:c>
      <x:c r="K9" s="3"/>
      <x:c r="L9" s="3"/>
    </x:row>
    <x:row r="10" ht="43" customHeight="1">
      <x:c r="A10" s="3"/>
      <x:c r="B10" s="30" t="str">
        <x:v>Oferta / disponibilidade</x:v>
      </x:c>
      <x:c r="C10" s="25"/>
      <x:c r="D10" s="33"/>
      <x:c r="E10" s="33"/>
      <x:c r="F10" s="25"/>
      <x:c r="G10" s="25"/>
      <x:c r="H10" s="25"/>
      <x:c r="I10" s="25"/>
      <x:c r="J10" s="25"/>
      <x:c r="K10" s="3"/>
      <x:c r="L10" s="3"/>
    </x:row>
    <x:row r="11" ht="43" customHeight="1">
      <x:c r="A11" s="3"/>
      <x:c r="B11" s="31" t="str">
        <x:v>Referência do produto</x:v>
      </x:c>
      <x:c r="C11" s="27"/>
      <x:c r="D11" s="34"/>
      <x:c r="E11" s="34"/>
      <x:c r="F11" s="27"/>
      <x:c r="G11" s="27"/>
      <x:c r="H11" s="27"/>
      <x:c r="I11" s="27"/>
      <x:c r="J11" s="27"/>
      <x:c r="K11" s="3"/>
      <x:c r="L11" s="3"/>
    </x:row>
    <x:row r="12" ht="43" customHeight="1">
      <x:c r="A12" s="3"/>
      <x:c r="B12" s="31" t="str">
        <x:v>Condições comerciais</x:v>
      </x:c>
      <x:c r="C12" s="27"/>
      <x:c r="D12" s="34"/>
      <x:c r="E12" s="34"/>
      <x:c r="F12" s="27"/>
      <x:c r="G12" s="27"/>
      <x:c r="H12" s="27"/>
      <x:c r="I12" s="27"/>
      <x:c r="J12" s="27"/>
      <x:c r="K12" s="3"/>
      <x:c r="L12" s="3"/>
    </x:row>
    <x:row r="13" ht="43" customHeight="1">
      <x:c r="A13" s="3"/>
      <x:c r="B13" s="31" t="str">
        <x:v>Programação da retirada</x:v>
      </x:c>
      <x:c r="C13" s="27"/>
      <x:c r="D13" s="34"/>
      <x:c r="E13" s="34"/>
      <x:c r="F13" s="27"/>
      <x:c r="G13" s="27"/>
      <x:c r="H13" s="27"/>
      <x:c r="I13" s="27"/>
      <x:c r="J13" s="27"/>
      <x:c r="K13" s="3"/>
      <x:c r="L13" s="3"/>
    </x:row>
    <x:row r="14" ht="43" customHeight="1">
      <x:c r="A14" s="3"/>
      <x:c r="B14" s="31" t="str">
        <x:v>Recepção / preparação</x:v>
      </x:c>
      <x:c r="C14" s="27"/>
      <x:c r="D14" s="34"/>
      <x:c r="E14" s="34"/>
      <x:c r="F14" s="27"/>
      <x:c r="G14" s="27"/>
      <x:c r="H14" s="27"/>
      <x:c r="I14" s="27"/>
      <x:c r="J14" s="27"/>
      <x:c r="K14" s="3"/>
      <x:c r="L14" s="3"/>
    </x:row>
    <x:row r="15" ht="43" customHeight="1">
      <x:c r="A15" s="3"/>
      <x:c r="B15" s="31" t="str">
        <x:v>Documentos / despacho</x:v>
      </x:c>
      <x:c r="C15" s="27"/>
      <x:c r="D15" s="34"/>
      <x:c r="E15" s="34"/>
      <x:c r="F15" s="27"/>
      <x:c r="G15" s="27"/>
      <x:c r="H15" s="27"/>
      <x:c r="I15" s="27"/>
      <x:c r="J15" s="27"/>
      <x:c r="K15" s="3"/>
      <x:c r="L15" s="3"/>
    </x:row>
    <x:row r="16" ht="43" customHeight="1">
      <x:c r="A16" s="3"/>
      <x:c r="B16" s="31" t="str">
        <x:v>Embarque</x:v>
      </x:c>
      <x:c r="C16" s="27"/>
      <x:c r="D16" s="34"/>
      <x:c r="E16" s="34"/>
      <x:c r="F16" s="27"/>
      <x:c r="G16" s="27"/>
      <x:c r="H16" s="27"/>
      <x:c r="I16" s="27"/>
      <x:c r="J16" s="27"/>
      <x:c r="K16" s="3"/>
      <x:c r="L16" s="3"/>
    </x:row>
    <x:row r="17" ht="43" customHeight="1">
      <x:c r="A17" s="3"/>
      <x:c r="B17" s="31" t="str">
        <x:v>Recebimento</x:v>
      </x:c>
      <x:c r="C17" s="27"/>
      <x:c r="D17" s="34"/>
      <x:c r="E17" s="34"/>
      <x:c r="F17" s="27"/>
      <x:c r="G17" s="27"/>
      <x:c r="H17" s="27"/>
      <x:c r="I17" s="27"/>
      <x:c r="J17" s="27"/>
      <x:c r="K17" s="3"/>
      <x:c r="L17" s="3"/>
    </x:row>
    <x:row r="18" ht="43" customHeight="1">
      <x:c r="A18" s="3"/>
      <x:c r="B18" s="31" t="str">
        <x:v>Ocorrências</x:v>
      </x:c>
      <x:c r="C18" s="27"/>
      <x:c r="D18" s="34"/>
      <x:c r="E18" s="34"/>
      <x:c r="F18" s="27"/>
      <x:c r="G18" s="27"/>
      <x:c r="H18" s="27"/>
      <x:c r="I18" s="27"/>
      <x:c r="J18" s="27"/>
      <x:c r="K18" s="3"/>
      <x:c r="L18" s="3"/>
    </x:row>
    <x:row r="19" ht="43" customHeight="1">
      <x:c r="A19" s="3"/>
      <x:c r="B19" s="32" t="str">
        <x:v>Fechamento</x:v>
      </x:c>
      <x:c r="C19" s="29"/>
      <x:c r="D19" s="35"/>
      <x:c r="E19" s="35"/>
      <x:c r="F19" s="29"/>
      <x:c r="G19" s="29"/>
      <x:c r="H19" s="29"/>
      <x:c r="I19" s="29"/>
      <x:c r="J19" s="29"/>
      <x:c r="K19" s="3"/>
      <x:c r="L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  <x:row r="22" ht="25" customHeight="1">
      <x:c r="A22" s="3"/>
      <x:c r="B22" s="53" t="str">
        <x:v>Calendário de pagamentos e recebimentos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</x:row>
    <x:row r="24" ht="37" customHeight="1">
      <x:c r="A24" s="3"/>
      <x:c r="B24" s="21" t="str">
        <x:v>Evento</x:v>
      </x:c>
      <x:c r="C24" s="22" t="str">
        <x:v>Tipo</x:v>
      </x:c>
      <x:c r="D24" s="22" t="str">
        <x:v>Previsto</x:v>
      </x:c>
      <x:c r="E24" s="22" t="str">
        <x:v>Efetivo</x:v>
      </x:c>
      <x:c r="F24" s="22" t="str">
        <x:v>Valor</x:v>
      </x:c>
      <x:c r="G24" s="22" t="str">
        <x:v>Moeda</x:v>
      </x:c>
      <x:c r="H24" s="22" t="str">
        <x:v>Contraparte</x:v>
      </x:c>
      <x:c r="I24" s="22" t="str">
        <x:v>Situação</x:v>
      </x:c>
      <x:c r="J24" s="22" t="str">
        <x:v>Responsável</x:v>
      </x:c>
      <x:c r="K24" s="23" t="str">
        <x:v>Referência / condição</x:v>
      </x:c>
      <x:c r="L24" s="3"/>
    </x:row>
    <x:row r="25" ht="40" customHeight="1">
      <x:c r="A25" s="3"/>
      <x:c r="B25" s="25"/>
      <x:c r="C25" s="25"/>
      <x:c r="D25" s="33"/>
      <x:c r="E25" s="33"/>
      <x:c r="F25" s="44"/>
      <x:c r="G25" s="25"/>
      <x:c r="H25" s="25"/>
      <x:c r="I25" s="25"/>
      <x:c r="J25" s="25"/>
      <x:c r="K25" s="25"/>
      <x:c r="L25" s="3"/>
    </x:row>
    <x:row r="26" ht="40" customHeight="1">
      <x:c r="A26" s="3"/>
      <x:c r="B26" s="27"/>
      <x:c r="C26" s="27"/>
      <x:c r="D26" s="34"/>
      <x:c r="E26" s="34"/>
      <x:c r="F26" s="46"/>
      <x:c r="G26" s="27"/>
      <x:c r="H26" s="27"/>
      <x:c r="I26" s="27"/>
      <x:c r="J26" s="27"/>
      <x:c r="K26" s="27"/>
      <x:c r="L26" s="3"/>
    </x:row>
    <x:row r="27" ht="40" customHeight="1">
      <x:c r="A27" s="3"/>
      <x:c r="B27" s="27"/>
      <x:c r="C27" s="27"/>
      <x:c r="D27" s="34"/>
      <x:c r="E27" s="34"/>
      <x:c r="F27" s="46"/>
      <x:c r="G27" s="27"/>
      <x:c r="H27" s="27"/>
      <x:c r="I27" s="27"/>
      <x:c r="J27" s="27"/>
      <x:c r="K27" s="27"/>
      <x:c r="L27" s="3"/>
    </x:row>
    <x:row r="28" ht="40" customHeight="1">
      <x:c r="A28" s="3"/>
      <x:c r="B28" s="27"/>
      <x:c r="C28" s="27"/>
      <x:c r="D28" s="34"/>
      <x:c r="E28" s="34"/>
      <x:c r="F28" s="46"/>
      <x:c r="G28" s="27"/>
      <x:c r="H28" s="27"/>
      <x:c r="I28" s="27"/>
      <x:c r="J28" s="27"/>
      <x:c r="K28" s="27"/>
      <x:c r="L28" s="3"/>
    </x:row>
    <x:row r="29" ht="40" customHeight="1">
      <x:c r="A29" s="3"/>
      <x:c r="B29" s="27"/>
      <x:c r="C29" s="27"/>
      <x:c r="D29" s="34"/>
      <x:c r="E29" s="34"/>
      <x:c r="F29" s="46"/>
      <x:c r="G29" s="27"/>
      <x:c r="H29" s="27"/>
      <x:c r="I29" s="27"/>
      <x:c r="J29" s="27"/>
      <x:c r="K29" s="27"/>
      <x:c r="L29" s="3"/>
    </x:row>
    <x:row r="30" ht="40" customHeight="1">
      <x:c r="A30" s="3"/>
      <x:c r="B30" s="27"/>
      <x:c r="C30" s="27"/>
      <x:c r="D30" s="34"/>
      <x:c r="E30" s="34"/>
      <x:c r="F30" s="46"/>
      <x:c r="G30" s="27"/>
      <x:c r="H30" s="27"/>
      <x:c r="I30" s="27"/>
      <x:c r="J30" s="27"/>
      <x:c r="K30" s="27"/>
      <x:c r="L30" s="3"/>
    </x:row>
    <x:row r="31" ht="40" customHeight="1">
      <x:c r="A31" s="3"/>
      <x:c r="B31" s="27"/>
      <x:c r="C31" s="27"/>
      <x:c r="D31" s="34"/>
      <x:c r="E31" s="34"/>
      <x:c r="F31" s="46"/>
      <x:c r="G31" s="27"/>
      <x:c r="H31" s="27"/>
      <x:c r="I31" s="27"/>
      <x:c r="J31" s="27"/>
      <x:c r="K31" s="27"/>
      <x:c r="L31" s="3"/>
    </x:row>
    <x:row r="32" ht="40" customHeight="1">
      <x:c r="A32" s="3"/>
      <x:c r="B32" s="27"/>
      <x:c r="C32" s="27"/>
      <x:c r="D32" s="34"/>
      <x:c r="E32" s="34"/>
      <x:c r="F32" s="46"/>
      <x:c r="G32" s="27"/>
      <x:c r="H32" s="27"/>
      <x:c r="I32" s="27"/>
      <x:c r="J32" s="27"/>
      <x:c r="K32" s="27"/>
      <x:c r="L32" s="3"/>
    </x:row>
    <x:row r="33" ht="40" customHeight="1">
      <x:c r="A33" s="3"/>
      <x:c r="B33" s="27"/>
      <x:c r="C33" s="27"/>
      <x:c r="D33" s="34"/>
      <x:c r="E33" s="34"/>
      <x:c r="F33" s="46"/>
      <x:c r="G33" s="27"/>
      <x:c r="H33" s="27"/>
      <x:c r="I33" s="27"/>
      <x:c r="J33" s="27"/>
      <x:c r="K33" s="27"/>
      <x:c r="L33" s="3"/>
    </x:row>
    <x:row r="34" ht="40" customHeight="1">
      <x:c r="A34" s="3"/>
      <x:c r="B34" s="27"/>
      <x:c r="C34" s="27"/>
      <x:c r="D34" s="34"/>
      <x:c r="E34" s="34"/>
      <x:c r="F34" s="46"/>
      <x:c r="G34" s="27"/>
      <x:c r="H34" s="27"/>
      <x:c r="I34" s="27"/>
      <x:c r="J34" s="27"/>
      <x:c r="K34" s="27"/>
      <x:c r="L34" s="3"/>
    </x:row>
    <x:row r="35" ht="40" customHeight="1">
      <x:c r="A35" s="3"/>
      <x:c r="B35" s="27"/>
      <x:c r="C35" s="27"/>
      <x:c r="D35" s="34"/>
      <x:c r="E35" s="34"/>
      <x:c r="F35" s="46"/>
      <x:c r="G35" s="27"/>
      <x:c r="H35" s="27"/>
      <x:c r="I35" s="27"/>
      <x:c r="J35" s="27"/>
      <x:c r="K35" s="27"/>
      <x:c r="L35" s="3"/>
    </x:row>
    <x:row r="36" ht="40" customHeight="1">
      <x:c r="A36" s="3"/>
      <x:c r="B36" s="29"/>
      <x:c r="C36" s="29"/>
      <x:c r="D36" s="35"/>
      <x:c r="E36" s="35"/>
      <x:c r="F36" s="48"/>
      <x:c r="G36" s="29"/>
      <x:c r="H36" s="29"/>
      <x:c r="I36" s="29"/>
      <x:c r="J36" s="29"/>
      <x:c r="K36" s="29"/>
      <x:c r="L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</x:row>
    <x:row r="38" ht="25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</x:row>
    <x:row r="39" ht="36" customHeight="1">
      <x:c r="A39" s="3"/>
      <x:c r="B39" s="12" t="str">
        <x:v>Registre datas de caixa na agenda financeira. Não trate o valor da proposta como recebimento realizado.</x:v>
      </x:c>
      <x:c r="C39" s="12"/>
      <x:c r="D39" s="12"/>
      <x:c r="E39" s="12"/>
      <x:c r="F39" s="12"/>
      <x:c r="G39" s="12"/>
      <x:c r="H39" s="12"/>
      <x:c r="I39" s="12"/>
      <x:c r="J39" s="12"/>
      <x:c r="K39" s="12"/>
      <x:c r="L39" s="3"/>
    </x:row>
    <x:row r="40" ht="25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25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</x:row>
  </x:sheetData>
  <x:mergeCells>
    <x:mergeCell ref="B39:K39"/>
  </x:mergeCells>
  <x:dataValidations count="4">
    <x:dataValidation type="list" sqref="F10:F19">
      <x:formula1>"A confirmar,Em andamento,Confirmado,Concluído,Não aplicável"</x:formula1>
    </x:dataValidation>
    <x:dataValidation type="list" sqref="C25:C36">
      <x:formula1>"Pagamento,Recebimento"</x:formula1>
    </x:dataValidation>
    <x:dataValidation type="list" sqref="G25:G36">
      <x:formula1>"USD,BRL,EUR,Outra"</x:formula1>
    </x:dataValidation>
    <x:dataValidation type="list" sqref="I25:I36">
      <x:formula1>"Previsto,A confirmar,Realizado,Cancelado"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A4CCF"/>
  </x:sheetPr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9" hidden="0" customWidth="1"/>
    <x:col min="4" max="4" width="19" hidden="0" customWidth="1"/>
    <x:col min="5" max="5" width="19" hidden="0" customWidth="1"/>
    <x:col min="6" max="6" width="4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6" customHeight="1">
      <x:c r="A2" s="3"/>
      <x:c r="B2" s="4" t="str">
        <x:v>Exemplo didático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3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3"/>
    </x:row>
    <x:row r="4" ht="24" customHeight="1">
      <x:c r="A4" s="3"/>
      <x:c r="B4" s="12" t="str">
        <x:v>Exemplo didático. Os números demonstram o cálculo e não representam estoque, preços, custos ou operações da Taylor.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3"/>
    </x:row>
    <x:row r="5" ht="24" customHeight="1">
      <x:c r="A5" s="3"/>
      <x:c r="B5" s="12"/>
      <x:c r="C5" s="12"/>
      <x:c r="D5" s="12"/>
      <x:c r="E5" s="12"/>
      <x:c r="F5" s="12"/>
      <x:c r="G5" s="12"/>
      <x:c r="H5" s="12"/>
      <x:c r="I5" s="12"/>
      <x:c r="J5" s="12"/>
      <x:c r="K5" s="12"/>
      <x:c r="L5" s="12"/>
      <x:c r="M5" s="12"/>
      <x:c r="N5" s="12"/>
      <x:c r="O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25" customHeight="1">
      <x:c r="A7" s="3"/>
      <x:c r="B7" s="53" t="str">
        <x:v>Disponibilidade por janela (t)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</x:row>
    <x:row r="9" ht="37" customHeight="1">
      <x:c r="A9" s="3"/>
      <x:c r="B9" s="21" t="str">
        <x:v>Janela</x:v>
      </x:c>
      <x:c r="C9" s="22" t="str">
        <x:v>Confirmado (t)</x:v>
      </x:c>
      <x:c r="D9" s="22" t="str">
        <x:v>Comprometido (t)</x:v>
      </x:c>
      <x:c r="E9" s="23" t="str">
        <x:v>Saldo (t)</x:v>
      </x:c>
      <x:c r="F9" s="3"/>
      <x:c r="G9" s="3"/>
      <x:c r="H9" s="3"/>
      <x:c r="I9" s="3"/>
      <x:c r="J9" s="3"/>
      <x:c r="K9" s="3"/>
      <x:c r="L9" s="3"/>
      <x:c r="M9" s="3"/>
      <x:c r="N9" s="3"/>
      <x:c r="O9" s="3"/>
    </x:row>
    <x:row r="10" ht="31" customHeight="1">
      <x:c r="A10" s="3"/>
      <x:c r="B10" s="30" t="str">
        <x:v>Janela 01</x:v>
      </x:c>
      <x:c r="C10" s="36" t="n">
        <x:v>5000</x:v>
      </x:c>
      <x:c r="D10" s="36" t="n">
        <x:v>3000</x:v>
      </x:c>
      <x:c r="E10" s="37" t="n">
        <x:f>IF(AND(ISNUMBER(C10),ISNUMBER(D10)),C10-D10,"")</x:f>
        <x:v>2000</x:v>
      </x:c>
      <x:c r="F10" s="3"/>
      <x:c r="G10" s="3"/>
      <x:c r="H10" s="3"/>
      <x:c r="I10" s="3"/>
      <x:c r="J10" s="3"/>
      <x:c r="K10" s="3"/>
      <x:c r="L10" s="3"/>
      <x:c r="M10" s="3"/>
      <x:c r="N10" s="3"/>
      <x:c r="O10" s="3"/>
    </x:row>
    <x:row r="11" ht="31" customHeight="1">
      <x:c r="A11" s="3"/>
      <x:c r="B11" s="31" t="str">
        <x:v>Janela 02</x:v>
      </x:c>
      <x:c r="C11" s="38" t="n">
        <x:v>7000</x:v>
      </x:c>
      <x:c r="D11" s="38" t="n">
        <x:v>4000</x:v>
      </x:c>
      <x:c r="E11" s="39" t="n">
        <x:f>IF(AND(ISNUMBER(C11),ISNUMBER(D11)),C11-D11,"")</x:f>
        <x:v>3000</x:v>
      </x:c>
      <x:c r="F11" s="3"/>
      <x:c r="G11" s="3"/>
      <x:c r="H11" s="3"/>
      <x:c r="I11" s="3"/>
      <x:c r="J11" s="3"/>
      <x:c r="K11" s="3"/>
      <x:c r="L11" s="3"/>
      <x:c r="M11" s="3"/>
      <x:c r="N11" s="3"/>
      <x:c r="O11" s="3"/>
    </x:row>
    <x:row r="12" ht="31" customHeight="1">
      <x:c r="A12" s="3"/>
      <x:c r="B12" s="32" t="str">
        <x:v>Janela 03</x:v>
      </x:c>
      <x:c r="C12" s="40" t="n">
        <x:v>6000</x:v>
      </x:c>
      <x:c r="D12" s="40" t="n">
        <x:v>3500</x:v>
      </x:c>
      <x:c r="E12" s="41" t="n">
        <x:f>IF(AND(ISNUMBER(C12),ISNUMBER(D12)),C12-D12,"")</x:f>
        <x:v>2500</x:v>
      </x:c>
      <x:c r="F12" s="3"/>
      <x:c r="G12" s="3"/>
      <x:c r="H12" s="3"/>
      <x:c r="I12" s="3"/>
      <x:c r="J12" s="3"/>
      <x:c r="K12" s="3"/>
      <x:c r="L12" s="3"/>
      <x:c r="M12" s="3"/>
      <x:c r="N12" s="3"/>
      <x:c r="O12" s="3"/>
    </x:row>
    <x:row r="13" ht="25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</x:row>
    <x:row r="15" ht="25" customHeight="1">
      <x:c r="A15" s="3"/>
      <x:c r="B15" s="12" t="str">
        <x:v>Saldo disponível = volume confirmado − compromissos existentes</x:v>
      </x:c>
      <x:c r="C15" s="12"/>
      <x:c r="D15" s="12"/>
      <x:c r="E15" s="12"/>
      <x:c r="F15" s="3"/>
      <x:c r="G15" s="3"/>
      <x:c r="H15" s="3"/>
      <x:c r="I15" s="3"/>
      <x:c r="J15" s="3"/>
      <x:c r="K15" s="3"/>
      <x:c r="L15" s="3"/>
      <x:c r="M15" s="3"/>
      <x:c r="N15" s="3"/>
      <x:c r="O15" s="3"/>
    </x:row>
    <x:row r="16" ht="25" customHeight="1">
      <x:c r="A16" s="3"/>
      <x:c r="B16" s="12"/>
      <x:c r="C16" s="12"/>
      <x:c r="D16" s="12"/>
      <x:c r="E16" s="12"/>
      <x:c r="F16" s="3"/>
      <x:c r="G16" s="3"/>
      <x:c r="H16" s="3"/>
      <x:c r="I16" s="3"/>
      <x:c r="J16" s="3"/>
      <x:c r="K16" s="3"/>
      <x:c r="L16" s="3"/>
      <x:c r="M16" s="3"/>
      <x:c r="N16" s="3"/>
      <x:c r="O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</x:row>
    <x:row r="18" ht="25" customHeight="1">
      <x:c r="A18" s="3"/>
      <x:c r="B18" s="12" t="str">
        <x:v>Informação não confirmada permanece em branco; não equivale a zero. Saldo negativo sinaliza compromissos superiores ao volume informado.</x:v>
      </x:c>
      <x:c r="C18" s="12"/>
      <x:c r="D18" s="12"/>
      <x:c r="E18" s="12"/>
      <x:c r="F18" s="3"/>
      <x:c r="G18" s="3"/>
      <x:c r="H18" s="3"/>
      <x:c r="I18" s="3"/>
      <x:c r="J18" s="3"/>
      <x:c r="K18" s="3"/>
      <x:c r="L18" s="3"/>
      <x:c r="M18" s="3"/>
      <x:c r="N18" s="3"/>
      <x:c r="O18" s="3"/>
    </x:row>
    <x:row r="19" ht="25" customHeight="1">
      <x:c r="A19" s="3"/>
      <x:c r="B19" s="12"/>
      <x:c r="C19" s="12"/>
      <x:c r="D19" s="12"/>
      <x:c r="E19" s="12"/>
      <x:c r="F19" s="3"/>
      <x:c r="G19" s="3"/>
      <x:c r="H19" s="3"/>
      <x:c r="I19" s="3"/>
      <x:c r="J19" s="3"/>
      <x:c r="K19" s="3"/>
      <x:c r="L19" s="3"/>
      <x:c r="M19" s="3"/>
      <x:c r="N19" s="3"/>
      <x:c r="O19" s="3"/>
    </x:row>
    <x:row r="20" ht="25" customHeight="1">
      <x:c r="A20" s="3"/>
      <x:c r="B20" s="12"/>
      <x:c r="C20" s="12"/>
      <x:c r="D20" s="12"/>
      <x:c r="E20" s="12"/>
      <x:c r="F20" s="3"/>
      <x:c r="G20" s="3"/>
      <x:c r="H20" s="3"/>
      <x:c r="I20" s="3"/>
      <x:c r="J20" s="3"/>
      <x:c r="K20" s="3"/>
      <x:c r="L20" s="3"/>
      <x:c r="M20" s="3"/>
      <x:c r="N20" s="3"/>
      <x:c r="O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</x:row>
    <x:row r="24" ht="25" customHeight="1">
      <x:c r="A24" s="3"/>
      <x:c r="B24" s="53" t="str">
        <x:v>Composição dos itens ilustrados</x:v>
      </x:c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</x:row>
    <x:row r="26" ht="25" customHeight="1">
      <x:c r="A26" s="3"/>
      <x:c r="B26" s="3" t="str">
        <x:v>Volume considerado (t)</x:v>
      </x:c>
      <x:c r="C26" s="42" t="n">
        <x:v>2000</x:v>
      </x:c>
      <x:c r="D26" s="58" t="str">
        <x:v>Moeda</x:v>
      </x:c>
      <x:c r="E26" s="3" t="str">
        <x:v>USD</x:v>
      </x:c>
      <x:c r="F26" s="3"/>
      <x:c r="G26" s="3"/>
      <x:c r="H26" s="3"/>
      <x:c r="I26" s="3"/>
      <x:c r="J26" s="3"/>
      <x:c r="K26" s="3"/>
      <x:c r="L26" s="3"/>
      <x:c r="M26" s="3"/>
      <x:c r="N26" s="3"/>
      <x:c r="O26" s="3"/>
    </x:row>
    <x:row r="27" ht="25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</x:row>
    <x:row r="28" ht="37" customHeight="1">
      <x:c r="A28" s="3"/>
      <x:c r="B28" s="21" t="str">
        <x:v>Item</x:v>
      </x:c>
      <x:c r="C28" s="22" t="str">
        <x:v>USD/t</x:v>
      </x:c>
      <x:c r="D28" s="22" t="str">
        <x:v>Volume (t)</x:v>
      </x:c>
      <x:c r="E28" s="23" t="str">
        <x:v>Total (USD)</x:v>
      </x:c>
      <x:c r="F28" s="3"/>
      <x:c r="G28" s="3"/>
      <x:c r="H28" s="3"/>
      <x:c r="I28" s="3"/>
      <x:c r="J28" s="3"/>
      <x:c r="K28" s="3"/>
      <x:c r="L28" s="3"/>
      <x:c r="M28" s="3"/>
      <x:c r="N28" s="3"/>
      <x:c r="O28" s="3"/>
    </x:row>
    <x:row r="29" ht="37" customHeight="1">
      <x:c r="A29" s="3"/>
      <x:c r="B29" s="30" t="str">
        <x:v>Produto</x:v>
      </x:c>
      <x:c r="C29" s="44" t="n">
        <x:v>350</x:v>
      </x:c>
      <x:c r="D29" s="45" t="n">
        <x:f>IF(ISNUMBER($C$26),$C$26,"")</x:f>
        <x:v>2000</x:v>
      </x:c>
      <x:c r="E29" s="45" t="n">
        <x:f>IF(AND(ISNUMBER(C29),ISNUMBER(D29)),C29*D29,"")</x:f>
        <x:v>700000</x:v>
      </x:c>
      <x:c r="F29" s="3"/>
      <x:c r="G29" s="3"/>
      <x:c r="H29" s="3"/>
      <x:c r="I29" s="3"/>
      <x:c r="J29" s="3"/>
      <x:c r="K29" s="3"/>
      <x:c r="L29" s="3"/>
      <x:c r="M29" s="3"/>
      <x:c r="N29" s="3"/>
      <x:c r="O29" s="3"/>
    </x:row>
    <x:row r="30" ht="37" customHeight="1">
      <x:c r="A30" s="3"/>
      <x:c r="B30" s="31" t="str">
        <x:v>Transporte na origem</x:v>
      </x:c>
      <x:c r="C30" s="46" t="n">
        <x:v>40</x:v>
      </x:c>
      <x:c r="D30" s="47" t="n">
        <x:f>IF(ISNUMBER($C$26),$C$26,"")</x:f>
        <x:v>2000</x:v>
      </x:c>
      <x:c r="E30" s="47" t="n">
        <x:f>IF(AND(ISNUMBER(C30),ISNUMBER(D30)),C30*D30,"")</x:f>
        <x:v>80000</x:v>
      </x:c>
      <x:c r="F30" s="3"/>
      <x:c r="G30" s="3"/>
      <x:c r="H30" s="3"/>
      <x:c r="I30" s="3"/>
      <x:c r="J30" s="3"/>
      <x:c r="K30" s="3"/>
      <x:c r="L30" s="3"/>
      <x:c r="M30" s="3"/>
      <x:c r="N30" s="3"/>
      <x:c r="O30" s="3"/>
    </x:row>
    <x:row r="31" ht="37" customHeight="1">
      <x:c r="A31" s="3"/>
      <x:c r="B31" s="31" t="str">
        <x:v>Terminal e armazenagem</x:v>
      </x:c>
      <x:c r="C31" s="46" t="n">
        <x:v>15</x:v>
      </x:c>
      <x:c r="D31" s="47" t="n">
        <x:f>IF(ISNUMBER($C$26),$C$26,"")</x:f>
        <x:v>2000</x:v>
      </x:c>
      <x:c r="E31" s="47" t="n">
        <x:f>IF(AND(ISNUMBER(C31),ISNUMBER(D31)),C31*D31,"")</x:f>
        <x:v>30000</x:v>
      </x:c>
      <x:c r="F31" s="3"/>
      <x:c r="G31" s="3"/>
      <x:c r="H31" s="3"/>
      <x:c r="I31" s="3"/>
      <x:c r="J31" s="3"/>
      <x:c r="K31" s="3"/>
      <x:c r="L31" s="3"/>
      <x:c r="M31" s="3"/>
      <x:c r="N31" s="3"/>
      <x:c r="O31" s="3"/>
    </x:row>
    <x:row r="32" ht="37" customHeight="1">
      <x:c r="A32" s="3"/>
      <x:c r="B32" s="32" t="str">
        <x:v>Serviços previstos</x:v>
      </x:c>
      <x:c r="C32" s="48" t="n">
        <x:v>5</x:v>
      </x:c>
      <x:c r="D32" s="49" t="n">
        <x:f>IF(ISNUMBER($C$26),$C$26,"")</x:f>
        <x:v>2000</x:v>
      </x:c>
      <x:c r="E32" s="49" t="n">
        <x:f>IF(AND(ISNUMBER(C32),ISNUMBER(D32)),C32*D32,"")</x:f>
        <x:v>10000</x:v>
      </x:c>
      <x:c r="F32" s="3"/>
      <x:c r="G32" s="3"/>
      <x:c r="H32" s="3"/>
      <x:c r="I32" s="3"/>
      <x:c r="J32" s="3"/>
      <x:c r="K32" s="3"/>
      <x:c r="L32" s="3"/>
      <x:c r="M32" s="3"/>
      <x:c r="N32" s="3"/>
      <x:c r="O32" s="3"/>
    </x:row>
    <x:row r="33" ht="25" customHeight="1">
      <x:c r="A33" s="3"/>
      <x:c r="B33" s="3"/>
      <x:c r="C33" s="50"/>
      <x:c r="D33" s="50"/>
      <x:c r="E33" s="50"/>
      <x:c r="F33" s="3"/>
      <x:c r="G33" s="3"/>
      <x:c r="H33" s="3"/>
      <x:c r="I33" s="3"/>
      <x:c r="J33" s="3"/>
      <x:c r="K33" s="3"/>
      <x:c r="L33" s="3"/>
      <x:c r="M33" s="3"/>
      <x:c r="N33" s="3"/>
      <x:c r="O33" s="3"/>
    </x:row>
    <x:row r="34" ht="25" customHeight="1">
      <x:c r="A34" s="3"/>
      <x:c r="B34" s="51" t="str">
        <x:v>Subtotal dos itens ilustrados</x:v>
      </x:c>
      <x:c r="C34" s="52" t="n">
        <x:f>IF(COUNT(C29:C32)=0,"",SUM(C29:C32))</x:f>
        <x:v>410</x:v>
      </x:c>
      <x:c r="D34" s="52"/>
      <x:c r="E34" s="52" t="n">
        <x:f>IF(COUNT(E29:E32)=0,"",SUM(E29:E32))</x:f>
        <x:v>820000</x:v>
      </x:c>
      <x:c r="F34" s="3"/>
      <x:c r="G34" s="3"/>
      <x:c r="H34" s="3"/>
      <x:c r="I34" s="3"/>
      <x:c r="J34" s="3"/>
      <x:c r="K34" s="3"/>
      <x:c r="L34" s="3"/>
      <x:c r="M34" s="3"/>
      <x:c r="N34" s="3"/>
      <x:c r="O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</x:row>
    <x:row r="38" ht="25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</x:row>
    <x:row r="39" ht="25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</x:row>
    <x:row r="40" ht="23" customHeight="1">
      <x:c r="A40" s="3"/>
      <x:c r="B40" s="12" t="str">
        <x:v>Subtotal apenas dos itens ilustrados; não representa custo completo, lucro ou orçamento de uma operação. Impostos, financiamento, outras despesas e condições específicas precisam de avaliação própria.</x:v>
      </x:c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3"/>
    </x:row>
    <x:row r="41" ht="23" customHeight="1">
      <x:c r="A41" s="3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3"/>
    </x:row>
    <x:row r="42" ht="23" customHeight="1">
      <x:c r="A42" s="3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</x:row>
    <x:row r="44" ht="22" customHeight="1">
      <x:c r="A44" s="3"/>
      <x:c r="B44" s="12" t="str">
        <x:v>Os gráficos do caderno são recortes da edição. Alterações nesta planilha atualizam os gráficos do Excel, mas não o PDF ou o PowerPoint.</x:v>
      </x:c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3"/>
    </x:row>
    <x:row r="45" ht="22" customHeight="1">
      <x:c r="A45" s="3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3"/>
    </x:row>
    <x:row r="46" ht="22" customHeight="1">
      <x:c r="A46" s="3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3"/>
    </x:row>
  </x:sheetData>
  <x:mergeCells>
    <x:mergeCell ref="B4:N5"/>
    <x:mergeCell ref="B15:E16"/>
    <x:mergeCell ref="B18:E20"/>
    <x:mergeCell ref="B40:N42"/>
    <x:mergeCell ref="B44:N46"/>
  </x:mergeCells>
  <x:pageMargins left="0.7" right="0.7" top="0.75" bottom="0.75" header="0.3" footer="0.3"/>
  <x:drawing xmlns:r="http://schemas.openxmlformats.org/officeDocument/2006/relationships" r:id="R06a6dc836b194817"/>
</x:worksheet>
</file>

<file path=xl/worksheets/sheet6.xml><?xml version="1.0" encoding="utf-8"?>
<x:worksheet xmlns:x="http://schemas.openxmlformats.org/spreadsheetml/2006/main">
  <x:sheetPr>
    <x:tabColor rgb="FF0A4CCF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9" hidden="0" customWidth="1"/>
    <x:col min="4" max="4" width="20" hidden="0" customWidth="1"/>
    <x:col min="5" max="5" width="19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36" customHeight="1">
      <x:c r="A2" s="3"/>
      <x:c r="B2" s="4" t="str">
        <x:v>Exportações brasileiras de açúcar de cana bruto</x:v>
      </x:c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3"/>
      <x:c r="P2" s="3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3"/>
      <x:c r="P3" s="3"/>
    </x:row>
    <x:row r="4" ht="31" customHeight="1">
      <x:c r="A4" s="3"/>
      <x:c r="B4" s="12" t="str">
        <x:v>NCM 17011400. Janeiro a dezembro de 2025. Dados nacionais públicos do MDIC / Comex Stat.</x:v>
      </x:c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</x:row>
    <x:row r="7" ht="37" customHeight="1">
      <x:c r="A7" s="3"/>
      <x:c r="B7" s="21" t="str">
        <x:v>Destino</x:v>
      </x:c>
      <x:c r="C7" s="22" t="str">
        <x:v>Volume (t)</x:v>
      </x:c>
      <x:c r="D7" s="22" t="str">
        <x:v>Participação no volume</x:v>
      </x:c>
      <x:c r="E7" s="23" t="str">
        <x:v>Valor FOB (USD)</x:v>
      </x:c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9" customHeight="1">
      <x:c r="A8" s="3"/>
      <x:c r="B8" s="30" t="str">
        <x:v>China</x:v>
      </x:c>
      <x:c r="C8" s="37" t="n">
        <x:f>SUMIFS('Fonte MDIC'!$E$9:$E$106,'Fonte MDIC'!$C$9:$C$106,B8)</x:f>
        <x:v>4741946.503</x:v>
      </x:c>
      <x:c r="D8" s="80" t="n">
        <x:f>IF(C18=0,"",C8/C18)</x:f>
        <x:v>0.16098260303280437</x:v>
      </x:c>
      <x:c r="E8" s="45" t="n">
        <x:f>SUMIFS('Fonte MDIC'!$F$9:$F$106,'Fonte MDIC'!$C$9:$C$106,B8)</x:f>
        <x:v>1898204021</x:v>
      </x:c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29" customHeight="1">
      <x:c r="A9" s="3"/>
      <x:c r="B9" s="31" t="str">
        <x:v>Índia</x:v>
      </x:c>
      <x:c r="C9" s="39" t="n">
        <x:f>SUMIFS('Fonte MDIC'!$E$9:$E$106,'Fonte MDIC'!$C$9:$C$106,B9)</x:f>
        <x:v>2629686.334</x:v>
      </x:c>
      <x:c r="D9" s="81" t="n">
        <x:f>IF(C18=0,"",C9/C18)</x:f>
        <x:v>0.08927425708815775</x:v>
      </x:c>
      <x:c r="E9" s="47" t="n">
        <x:f>SUMIFS('Fonte MDIC'!$F$9:$F$106,'Fonte MDIC'!$C$9:$C$106,B9)</x:f>
        <x:v>1076597499</x:v>
      </x:c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29" customHeight="1">
      <x:c r="A10" s="3"/>
      <x:c r="B10" s="31" t="str">
        <x:v>Argélia</x:v>
      </x:c>
      <x:c r="C10" s="39" t="n">
        <x:f>SUMIFS('Fonte MDIC'!$E$9:$E$106,'Fonte MDIC'!$C$9:$C$106,B10)</x:f>
        <x:v>2125165.88</x:v>
      </x:c>
      <x:c r="D10" s="81" t="n">
        <x:f>IF(C18=0,"",C10/C18)</x:f>
        <x:v>0.07214647719506345</x:v>
      </x:c>
      <x:c r="E10" s="47" t="n">
        <x:f>SUMIFS('Fonte MDIC'!$F$9:$F$106,'Fonte MDIC'!$C$9:$C$106,B10)</x:f>
        <x:v>874584897</x:v>
      </x:c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</x:row>
    <x:row r="11" ht="29" customHeight="1">
      <x:c r="A11" s="3"/>
      <x:c r="B11" s="31" t="str">
        <x:v>Bangladesh</x:v>
      </x:c>
      <x:c r="C11" s="39" t="n">
        <x:f>SUMIFS('Fonte MDIC'!$E$9:$E$106,'Fonte MDIC'!$C$9:$C$106,B11)</x:f>
        <x:v>2081095.342</x:v>
      </x:c>
      <x:c r="D11" s="81" t="n">
        <x:f>IF(C18=0,"",C11/C18)</x:f>
        <x:v>0.07065034266047777</x:v>
      </x:c>
      <x:c r="E11" s="47" t="n">
        <x:f>SUMIFS('Fonte MDIC'!$F$9:$F$106,'Fonte MDIC'!$C$9:$C$106,B11)</x:f>
        <x:v>874976023</x:v>
      </x:c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</x:row>
    <x:row r="12" ht="29" customHeight="1">
      <x:c r="A12" s="3"/>
      <x:c r="B12" s="31" t="str">
        <x:v>Indonésia</x:v>
      </x:c>
      <x:c r="C12" s="39" t="n">
        <x:f>SUMIFS('Fonte MDIC'!$E$9:$E$106,'Fonte MDIC'!$C$9:$C$106,B12)</x:f>
        <x:v>1934085.829</x:v>
      </x:c>
      <x:c r="D12" s="81" t="n">
        <x:f>IF(C18=0,"",C12/C18)</x:f>
        <x:v>0.0656595706097276</x:v>
      </x:c>
      <x:c r="E12" s="47" t="n">
        <x:f>SUMIFS('Fonte MDIC'!$F$9:$F$106,'Fonte MDIC'!$C$9:$C$106,B12)</x:f>
        <x:v>796244332</x:v>
      </x:c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</x:row>
    <x:row r="13" ht="29" customHeight="1">
      <x:c r="A13" s="3"/>
      <x:c r="B13" s="31" t="str">
        <x:v>Arábia Saudita</x:v>
      </x:c>
      <x:c r="C13" s="39" t="n">
        <x:f>SUMIFS('Fonte MDIC'!$E$9:$E$106,'Fonte MDIC'!$C$9:$C$106,B13)</x:f>
        <x:v>1847909.668</x:v>
      </x:c>
      <x:c r="D13" s="81" t="n">
        <x:f>IF(C18=0,"",C13/C18)</x:f>
        <x:v>0.06273400771938767</x:v>
      </x:c>
      <x:c r="E13" s="47" t="n">
        <x:f>SUMIFS('Fonte MDIC'!$F$9:$F$106,'Fonte MDIC'!$C$9:$C$106,B13)</x:f>
        <x:v>763373207</x:v>
      </x:c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</x:row>
    <x:row r="14" ht="29" customHeight="1">
      <x:c r="A14" s="3"/>
      <x:c r="B14" s="31" t="str">
        <x:v>Emirados Árabes Unidos</x:v>
      </x:c>
      <x:c r="C14" s="39" t="n">
        <x:f>SUMIFS('Fonte MDIC'!$E$9:$E$106,'Fonte MDIC'!$C$9:$C$106,B14)</x:f>
        <x:v>1726754.153</x:v>
      </x:c>
      <x:c r="D14" s="81" t="n">
        <x:f>IF(C18=0,"",C14/C18)</x:f>
        <x:v>0.0586209435664832</x:v>
      </x:c>
      <x:c r="E14" s="47" t="n">
        <x:f>SUMIFS('Fonte MDIC'!$F$9:$F$106,'Fonte MDIC'!$C$9:$C$106,B14)</x:f>
        <x:v>725722926</x:v>
      </x:c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</x:row>
    <x:row r="15" ht="29" customHeight="1">
      <x:c r="A15" s="3"/>
      <x:c r="B15" s="31" t="str">
        <x:v>Nigéria</x:v>
      </x:c>
      <x:c r="C15" s="39" t="n">
        <x:f>SUMIFS('Fonte MDIC'!$E$9:$E$106,'Fonte MDIC'!$C$9:$C$106,B15)</x:f>
        <x:v>1625572.224</x:v>
      </x:c>
      <x:c r="D15" s="81" t="n">
        <x:f>IF(C18=0,"",C15/C18)</x:f>
        <x:v>0.055185955360691465</x:v>
      </x:c>
      <x:c r="E15" s="47" t="n">
        <x:f>SUMIFS('Fonte MDIC'!$F$9:$F$106,'Fonte MDIC'!$C$9:$C$106,B15)</x:f>
        <x:v>668584149</x:v>
      </x:c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</x:row>
    <x:row r="16" ht="29" customHeight="1">
      <x:c r="A16" s="3"/>
      <x:c r="B16" s="32" t="str">
        <x:v>Outros destinos</x:v>
      </x:c>
      <x:c r="C16" s="41" t="n">
        <x:f>C18-SUM(C8:C15)</x:f>
        <x:v>10744050.853999991</x:v>
      </x:c>
      <x:c r="D16" s="82" t="n">
        <x:f>IF(C18=0,"",C16/C18)</x:f>
        <x:v>0.3647458427672067</x:v>
      </x:c>
      <x:c r="E16" s="49" t="n">
        <x:f>E18-SUM(E8:E15)</x:f>
        <x:v>4401604860</x:v>
      </x:c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</x:row>
    <x:row r="17" ht="29" customHeight="1">
      <x:c r="A17" s="3"/>
      <x:c r="B17" s="3"/>
      <x:c r="C17" s="54"/>
      <x:c r="D17" s="3"/>
      <x:c r="E17" s="50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</x:row>
    <x:row r="18" ht="29" customHeight="1">
      <x:c r="A18" s="3"/>
      <x:c r="B18" s="3" t="str">
        <x:v>Total nacional</x:v>
      </x:c>
      <x:c r="C18" s="54" t="n">
        <x:f>SUM('Fonte MDIC'!E9:E106)</x:f>
        <x:v>29456266.78699999</x:v>
      </x:c>
      <x:c r="D18" s="3"/>
      <x:c r="E18" s="50" t="n">
        <x:f>SUM('Fonte MDIC'!F9:F106)</x:f>
        <x:v>12079891914</x:v>
      </x:c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</x:row>
    <x:row r="19" ht="25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</x:row>
    <x:row r="26" ht="24" customHeight="1">
      <x:c r="A26" s="3"/>
      <x:c r="B26" s="12" t="str">
        <x:v>Volume em toneladas de peso líquido. Valor FOB em USD. Outros destinos reúne 90 países. Participações calculadas no volume nacional. Esses dados não descrevem vendas da Taylor.</x:v>
      </x:c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2"/>
      <x:c r="P26" s="12"/>
    </x:row>
    <x:row r="27" ht="24" customHeight="1">
      <x:c r="A27" s="3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2"/>
      <x:c r="P27" s="12"/>
    </x:row>
    <x:row r="28" ht="2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</x:row>
    <x:row r="29" ht="25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</x:row>
    <x:row r="30" ht="25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</x:row>
  </x:sheetData>
  <x:mergeCells>
    <x:mergeCell ref="B4:P4"/>
    <x:mergeCell ref="B26:P27"/>
  </x:mergeCells>
  <x:pageMargins left="0.7" right="0.7" top="0.75" bottom="0.75" header="0.3" footer="0.3"/>
  <x:drawing xmlns:r="http://schemas.openxmlformats.org/officeDocument/2006/relationships" r:id="R5aaabca017204690"/>
</x:worksheet>
</file>

<file path=xl/worksheets/sheet7.xml><?xml version="1.0" encoding="utf-8"?>
<x:worksheet xmlns:x="http://schemas.openxmlformats.org/spreadsheetml/2006/main">
  <x:sheetPr>
    <x:tabColor rgb="FFBFC0C0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36" hidden="0" customWidth="1"/>
    <x:col min="4" max="4" width="24" hidden="0" customWidth="1"/>
    <x:col min="5" max="5" width="24" hidden="0" customWidth="1"/>
    <x:col min="6" max="6" width="24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6" customHeight="1">
      <x:c r="A2" s="3"/>
      <x:c r="B2" s="4" t="str">
        <x:v>Fonte MDIC. Exportações de açúcar em 2025</x:v>
      </x:c>
      <x:c r="C2" s="4"/>
      <x:c r="D2" s="4"/>
      <x:c r="E2" s="4"/>
      <x:c r="F2" s="4"/>
      <x:c r="G2" s="4"/>
      <x:c r="H2" s="4"/>
      <x:c r="I2" s="4"/>
      <x:c r="J2" s="4"/>
      <x:c r="K2" s="5"/>
      <x:c r="L2" s="5"/>
      <x:c r="M2" s="5"/>
      <x:c r="N2" s="5"/>
    </x:row>
    <x:row r="3" ht="25" customHeight="1">
      <x:c r="A3" s="3"/>
      <x:c r="B3" s="6"/>
      <x:c r="C3" s="6"/>
      <x:c r="D3" s="6"/>
      <x:c r="E3" s="6"/>
      <x:c r="F3" s="6"/>
      <x:c r="G3" s="6"/>
      <x:c r="H3" s="6"/>
      <x:c r="I3" s="6"/>
      <x:c r="J3" s="6"/>
      <x:c r="K3" s="7"/>
      <x:c r="L3" s="7"/>
      <x:c r="M3" s="7"/>
      <x:c r="N3" s="7"/>
    </x:row>
    <x:row r="4" ht="33" customHeight="1">
      <x:c r="A4" s="3"/>
      <x:c r="B4" s="12" t="str">
        <x:v>MDIC / Comex Stat. Exportação brasileira. NCM 17011400. Janeiro a dezembro de 2025.</x:v>
      </x:c>
      <x:c r="C4" s="12"/>
      <x:c r="D4" s="12"/>
      <x:c r="E4" s="12"/>
      <x:c r="F4" s="12"/>
      <x:c r="G4" s="3"/>
      <x:c r="H4" s="3"/>
      <x:c r="I4" s="3"/>
      <x:c r="J4" s="3"/>
    </x:row>
    <x:row r="5" ht="25" customHeight="1">
      <x:c r="A5" s="3"/>
      <x:c r="B5" s="12" t="str">
        <x:v>https://www.gov.br/mdic/pt-br/assuntos/comercio-exterior/estatisticas/base-de-dados-bruta
Consulta: https://api-comexstat.mdic.gov.br/general?language=pt. Acesso: 03/10/2026.</x:v>
      </x:c>
      <x:c r="C5" s="12"/>
      <x:c r="D5" s="12"/>
      <x:c r="E5" s="12"/>
      <x:c r="F5" s="12"/>
      <x:c r="G5" s="3"/>
      <x:c r="H5" s="3"/>
      <x:c r="I5" s="3"/>
      <x:c r="J5" s="3"/>
    </x:row>
    <x:row r="6" ht="25" customHeight="1">
      <x:c r="A6" s="3"/>
      <x:c r="B6" s="12"/>
      <x:c r="C6" s="12"/>
      <x:c r="D6" s="12"/>
      <x:c r="E6" s="12"/>
      <x:c r="F6" s="12"/>
      <x:c r="G6" s="3"/>
      <x:c r="H6" s="3"/>
      <x:c r="I6" s="3"/>
      <x:c r="J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7" customHeight="1">
      <x:c r="A8" s="3"/>
      <x:c r="B8" s="21" t="str">
        <x:v>Código do país</x:v>
      </x:c>
      <x:c r="C8" s="22" t="str">
        <x:v>Destino</x:v>
      </x:c>
      <x:c r="D8" s="22" t="str">
        <x:v>Peso líquido (kg)</x:v>
      </x:c>
      <x:c r="E8" s="22" t="str">
        <x:v>Volume (t)</x:v>
      </x:c>
      <x:c r="F8" s="23" t="str">
        <x:v>Valor FOB (USD)</x:v>
      </x:c>
      <x:c r="G8" s="3"/>
      <x:c r="H8" s="3"/>
      <x:c r="I8" s="3"/>
      <x:c r="J8" s="3"/>
    </x:row>
    <x:row r="9" ht="25" customHeight="1">
      <x:c r="A9" s="3"/>
      <x:c r="B9" s="67" t="str">
        <x:v>160</x:v>
      </x:c>
      <x:c r="C9" s="30" t="str">
        <x:v>China</x:v>
      </x:c>
      <x:c r="D9" s="37" t="n">
        <x:v>4741946503</x:v>
      </x:c>
      <x:c r="E9" s="68" t="n">
        <x:f>D9/1000</x:f>
        <x:v>4741946.503</x:v>
      </x:c>
      <x:c r="F9" s="37" t="n">
        <x:v>1898204021</x:v>
      </x:c>
      <x:c r="G9" s="3"/>
      <x:c r="H9" s="3"/>
      <x:c r="I9" s="3"/>
      <x:c r="J9" s="3"/>
    </x:row>
    <x:row r="10" ht="25" customHeight="1">
      <x:c r="A10" s="3"/>
      <x:c r="B10" s="69" t="str">
        <x:v>361</x:v>
      </x:c>
      <x:c r="C10" s="31" t="str">
        <x:v>Índia</x:v>
      </x:c>
      <x:c r="D10" s="39" t="n">
        <x:v>2629686334</x:v>
      </x:c>
      <x:c r="E10" s="70" t="n">
        <x:f>D10/1000</x:f>
        <x:v>2629686.334</x:v>
      </x:c>
      <x:c r="F10" s="39" t="n">
        <x:v>1076597499</x:v>
      </x:c>
      <x:c r="G10" s="3"/>
      <x:c r="H10" s="3"/>
      <x:c r="I10" s="3"/>
      <x:c r="J10" s="3"/>
    </x:row>
    <x:row r="11" ht="25" customHeight="1">
      <x:c r="A11" s="3"/>
      <x:c r="B11" s="69" t="str">
        <x:v>059</x:v>
      </x:c>
      <x:c r="C11" s="31" t="str">
        <x:v>Argélia</x:v>
      </x:c>
      <x:c r="D11" s="39" t="n">
        <x:v>2125165880</x:v>
      </x:c>
      <x:c r="E11" s="70" t="n">
        <x:f>D11/1000</x:f>
        <x:v>2125165.88</x:v>
      </x:c>
      <x:c r="F11" s="39" t="n">
        <x:v>874584897</x:v>
      </x:c>
      <x:c r="G11" s="3"/>
      <x:c r="H11" s="3"/>
      <x:c r="I11" s="3"/>
      <x:c r="J11" s="3"/>
    </x:row>
    <x:row r="12" ht="25" customHeight="1">
      <x:c r="A12" s="3"/>
      <x:c r="B12" s="69" t="str">
        <x:v>081</x:v>
      </x:c>
      <x:c r="C12" s="31" t="str">
        <x:v>Bangladesh</x:v>
      </x:c>
      <x:c r="D12" s="39" t="n">
        <x:v>2081095342</x:v>
      </x:c>
      <x:c r="E12" s="70" t="n">
        <x:f>D12/1000</x:f>
        <x:v>2081095.342</x:v>
      </x:c>
      <x:c r="F12" s="39" t="n">
        <x:v>874976023</x:v>
      </x:c>
      <x:c r="G12" s="3"/>
      <x:c r="H12" s="3"/>
      <x:c r="I12" s="3"/>
      <x:c r="J12" s="3"/>
    </x:row>
    <x:row r="13" ht="25" customHeight="1">
      <x:c r="A13" s="3"/>
      <x:c r="B13" s="69" t="str">
        <x:v>365</x:v>
      </x:c>
      <x:c r="C13" s="31" t="str">
        <x:v>Indonésia</x:v>
      </x:c>
      <x:c r="D13" s="39" t="n">
        <x:v>1934085829</x:v>
      </x:c>
      <x:c r="E13" s="70" t="n">
        <x:f>D13/1000</x:f>
        <x:v>1934085.829</x:v>
      </x:c>
      <x:c r="F13" s="39" t="n">
        <x:v>796244332</x:v>
      </x:c>
      <x:c r="G13" s="3"/>
      <x:c r="H13" s="3"/>
      <x:c r="I13" s="3"/>
      <x:c r="J13" s="3"/>
    </x:row>
    <x:row r="14" ht="25" customHeight="1">
      <x:c r="A14" s="3"/>
      <x:c r="B14" s="69" t="str">
        <x:v>053</x:v>
      </x:c>
      <x:c r="C14" s="31" t="str">
        <x:v>Arábia Saudita</x:v>
      </x:c>
      <x:c r="D14" s="39" t="n">
        <x:v>1847909668</x:v>
      </x:c>
      <x:c r="E14" s="70" t="n">
        <x:f>D14/1000</x:f>
        <x:v>1847909.668</x:v>
      </x:c>
      <x:c r="F14" s="39" t="n">
        <x:v>763373207</x:v>
      </x:c>
      <x:c r="G14" s="3"/>
      <x:c r="H14" s="3"/>
      <x:c r="I14" s="3"/>
      <x:c r="J14" s="3"/>
    </x:row>
    <x:row r="15" ht="25" customHeight="1">
      <x:c r="A15" s="3"/>
      <x:c r="B15" s="69" t="str">
        <x:v>244</x:v>
      </x:c>
      <x:c r="C15" s="31" t="str">
        <x:v>Emirados Árabes Unidos</x:v>
      </x:c>
      <x:c r="D15" s="39" t="n">
        <x:v>1726754153</x:v>
      </x:c>
      <x:c r="E15" s="70" t="n">
        <x:f>D15/1000</x:f>
        <x:v>1726754.153</x:v>
      </x:c>
      <x:c r="F15" s="39" t="n">
        <x:v>725722926</x:v>
      </x:c>
      <x:c r="G15" s="3"/>
      <x:c r="H15" s="3"/>
      <x:c r="I15" s="3"/>
      <x:c r="J15" s="3"/>
    </x:row>
    <x:row r="16" ht="25" customHeight="1">
      <x:c r="A16" s="3"/>
      <x:c r="B16" s="69" t="str">
        <x:v>528</x:v>
      </x:c>
      <x:c r="C16" s="31" t="str">
        <x:v>Nigéria</x:v>
      </x:c>
      <x:c r="D16" s="39" t="n">
        <x:v>1625572224</x:v>
      </x:c>
      <x:c r="E16" s="70" t="n">
        <x:f>D16/1000</x:f>
        <x:v>1625572.224</x:v>
      </x:c>
      <x:c r="F16" s="39" t="n">
        <x:v>668584149</x:v>
      </x:c>
      <x:c r="G16" s="3"/>
      <x:c r="H16" s="3"/>
      <x:c r="I16" s="3"/>
      <x:c r="J16" s="3"/>
    </x:row>
    <x:row r="17" ht="25" customHeight="1">
      <x:c r="A17" s="3"/>
      <x:c r="B17" s="69" t="str">
        <x:v>455</x:v>
      </x:c>
      <x:c r="C17" s="31" t="str">
        <x:v>Malásia</x:v>
      </x:c>
      <x:c r="D17" s="39" t="n">
        <x:v>1497435144</x:v>
      </x:c>
      <x:c r="E17" s="70" t="n">
        <x:f>D17/1000</x:f>
        <x:v>1497435.144</x:v>
      </x:c>
      <x:c r="F17" s="39" t="n">
        <x:v>626594276</x:v>
      </x:c>
      <x:c r="G17" s="3"/>
      <x:c r="H17" s="3"/>
      <x:c r="I17" s="3"/>
      <x:c r="J17" s="3"/>
    </x:row>
    <x:row r="18" ht="25" customHeight="1">
      <x:c r="A18" s="3"/>
      <x:c r="B18" s="69" t="str">
        <x:v>474</x:v>
      </x:c>
      <x:c r="C18" s="31" t="str">
        <x:v>Marrocos</x:v>
      </x:c>
      <x:c r="D18" s="39" t="n">
        <x:v>1474081128</x:v>
      </x:c>
      <x:c r="E18" s="70" t="n">
        <x:f>D18/1000</x:f>
        <x:v>1474081.128</x:v>
      </x:c>
      <x:c r="F18" s="39" t="n">
        <x:v>591280406</x:v>
      </x:c>
      <x:c r="G18" s="3"/>
      <x:c r="H18" s="3"/>
      <x:c r="I18" s="3"/>
      <x:c r="J18" s="3"/>
    </x:row>
    <x:row r="19" ht="25" customHeight="1">
      <x:c r="A19" s="3"/>
      <x:c r="B19" s="69" t="str">
        <x:v>240</x:v>
      </x:c>
      <x:c r="C19" s="31" t="str">
        <x:v>Egito</x:v>
      </x:c>
      <x:c r="D19" s="39" t="n">
        <x:v>1441497071</x:v>
      </x:c>
      <x:c r="E19" s="70" t="n">
        <x:f>D19/1000</x:f>
        <x:v>1441497.071</x:v>
      </x:c>
      <x:c r="F19" s="39" t="n">
        <x:v>581604252</x:v>
      </x:c>
      <x:c r="G19" s="3"/>
      <x:c r="H19" s="3"/>
      <x:c r="I19" s="3"/>
      <x:c r="J19" s="3"/>
    </x:row>
    <x:row r="20" ht="25" customHeight="1">
      <x:c r="A20" s="3"/>
      <x:c r="B20" s="69" t="str">
        <x:v>149</x:v>
      </x:c>
      <x:c r="C20" s="31" t="str">
        <x:v>Canadá</x:v>
      </x:c>
      <x:c r="D20" s="39" t="n">
        <x:v>1210386703</x:v>
      </x:c>
      <x:c r="E20" s="70" t="n">
        <x:f>D20/1000</x:f>
        <x:v>1210386.703</x:v>
      </x:c>
      <x:c r="F20" s="39" t="n">
        <x:v>485451330</x:v>
      </x:c>
      <x:c r="G20" s="3"/>
      <x:c r="H20" s="3"/>
      <x:c r="I20" s="3"/>
      <x:c r="J20" s="3"/>
    </x:row>
    <x:row r="21" ht="25" customHeight="1">
      <x:c r="A21" s="3"/>
      <x:c r="B21" s="69" t="str">
        <x:v>369</x:v>
      </x:c>
      <x:c r="C21" s="31" t="str">
        <x:v>Iraque</x:v>
      </x:c>
      <x:c r="D21" s="39" t="n">
        <x:v>906825216</x:v>
      </x:c>
      <x:c r="E21" s="70" t="n">
        <x:f>D21/1000</x:f>
        <x:v>906825.216</x:v>
      </x:c>
      <x:c r="F21" s="39" t="n">
        <x:v>373966696</x:v>
      </x:c>
      <x:c r="G21" s="3"/>
      <x:c r="H21" s="3"/>
      <x:c r="I21" s="3"/>
      <x:c r="J21" s="3"/>
    </x:row>
    <x:row r="22" ht="25" customHeight="1">
      <x:c r="A22" s="3"/>
      <x:c r="B22" s="69" t="str">
        <x:v>291</x:v>
      </x:c>
      <x:c r="C22" s="31" t="str">
        <x:v>Geórgia</x:v>
      </x:c>
      <x:c r="D22" s="39" t="n">
        <x:v>582007667</x:v>
      </x:c>
      <x:c r="E22" s="70" t="n">
        <x:f>D22/1000</x:f>
        <x:v>582007.667</x:v>
      </x:c>
      <x:c r="F22" s="39" t="n">
        <x:v>247133527</x:v>
      </x:c>
      <x:c r="G22" s="3"/>
      <x:c r="H22" s="3"/>
      <x:c r="I22" s="3"/>
      <x:c r="J22" s="3"/>
    </x:row>
    <x:row r="23" ht="25" customHeight="1">
      <x:c r="A23" s="3"/>
      <x:c r="B23" s="69" t="str">
        <x:v>372</x:v>
      </x:c>
      <x:c r="C23" s="31" t="str">
        <x:v>Irã</x:v>
      </x:c>
      <x:c r="D23" s="39" t="n">
        <x:v>499566731</x:v>
      </x:c>
      <x:c r="E23" s="70" t="n">
        <x:f>D23/1000</x:f>
        <x:v>499566.731</x:v>
      </x:c>
      <x:c r="F23" s="39" t="n">
        <x:v>189112938</x:v>
      </x:c>
      <x:c r="G23" s="3"/>
      <x:c r="H23" s="3"/>
      <x:c r="I23" s="3"/>
      <x:c r="J23" s="3"/>
    </x:row>
    <x:row r="24" ht="25" customHeight="1">
      <x:c r="A24" s="3"/>
      <x:c r="B24" s="69" t="str">
        <x:v>245</x:v>
      </x:c>
      <x:c r="C24" s="31" t="str">
        <x:v>Espanha</x:v>
      </x:c>
      <x:c r="D24" s="39" t="n">
        <x:v>370481189</x:v>
      </x:c>
      <x:c r="E24" s="70" t="n">
        <x:f>D24/1000</x:f>
        <x:v>370481.189</x:v>
      </x:c>
      <x:c r="F24" s="39" t="n">
        <x:v>152488350</x:v>
      </x:c>
      <x:c r="G24" s="3"/>
      <x:c r="H24" s="3"/>
      <x:c r="I24" s="3"/>
      <x:c r="J24" s="3"/>
    </x:row>
    <x:row r="25" ht="25" customHeight="1">
      <x:c r="A25" s="3"/>
      <x:c r="B25" s="69" t="str">
        <x:v>628</x:v>
      </x:c>
      <x:c r="C25" s="31" t="str">
        <x:v>Reino Unido</x:v>
      </x:c>
      <x:c r="D25" s="39" t="n">
        <x:v>335264293</x:v>
      </x:c>
      <x:c r="E25" s="70" t="n">
        <x:f>D25/1000</x:f>
        <x:v>335264.293</x:v>
      </x:c>
      <x:c r="F25" s="39" t="n">
        <x:v>134781577</x:v>
      </x:c>
      <x:c r="G25" s="3"/>
      <x:c r="H25" s="3"/>
      <x:c r="I25" s="3"/>
      <x:c r="J25" s="3"/>
    </x:row>
    <x:row r="26" ht="25" customHeight="1">
      <x:c r="A26" s="3"/>
      <x:c r="B26" s="69" t="str">
        <x:v>249</x:v>
      </x:c>
      <x:c r="C26" s="31" t="str">
        <x:v>Estados Unidos</x:v>
      </x:c>
      <x:c r="D26" s="39" t="n">
        <x:v>292415950</x:v>
      </x:c>
      <x:c r="E26" s="70" t="n">
        <x:f>D26/1000</x:f>
        <x:v>292415.95</x:v>
      </x:c>
      <x:c r="F26" s="39" t="n">
        <x:v>137816803</x:v>
      </x:c>
      <x:c r="G26" s="3"/>
      <x:c r="H26" s="3"/>
      <x:c r="I26" s="3"/>
      <x:c r="J26" s="3"/>
    </x:row>
    <x:row r="27" ht="25" customHeight="1">
      <x:c r="A27" s="3"/>
      <x:c r="B27" s="69" t="str">
        <x:v>357</x:v>
      </x:c>
      <x:c r="C27" s="31" t="str">
        <x:v>Iêmen</x:v>
      </x:c>
      <x:c r="D27" s="39" t="n">
        <x:v>228637985</x:v>
      </x:c>
      <x:c r="E27" s="70" t="n">
        <x:f>D27/1000</x:f>
        <x:v>228637.985</x:v>
      </x:c>
      <x:c r="F27" s="39" t="n">
        <x:v>90787551</x:v>
      </x:c>
      <x:c r="G27" s="3"/>
      <x:c r="H27" s="3"/>
      <x:c r="I27" s="3"/>
      <x:c r="J27" s="3"/>
    </x:row>
    <x:row r="28" ht="25" customHeight="1">
      <x:c r="A28" s="3"/>
      <x:c r="B28" s="69" t="str">
        <x:v>850</x:v>
      </x:c>
      <x:c r="C28" s="31" t="str">
        <x:v>Venezuela</x:v>
      </x:c>
      <x:c r="D28" s="39" t="n">
        <x:v>219728689</x:v>
      </x:c>
      <x:c r="E28" s="70" t="n">
        <x:f>D28/1000</x:f>
        <x:v>219728.689</x:v>
      </x:c>
      <x:c r="F28" s="39" t="n">
        <x:v>87131643</x:v>
      </x:c>
      <x:c r="G28" s="3"/>
      <x:c r="H28" s="3"/>
      <x:c r="I28" s="3"/>
      <x:c r="J28" s="3"/>
    </x:row>
    <x:row r="29" ht="25" customHeight="1">
      <x:c r="A29" s="3"/>
      <x:c r="B29" s="69" t="str">
        <x:v>607</x:v>
      </x:c>
      <x:c r="C29" s="31" t="str">
        <x:v>Portugal</x:v>
      </x:c>
      <x:c r="D29" s="39" t="n">
        <x:v>201943805</x:v>
      </x:c>
      <x:c r="E29" s="70" t="n">
        <x:f>D29/1000</x:f>
        <x:v>201943.805</x:v>
      </x:c>
      <x:c r="F29" s="39" t="n">
        <x:v>80644166</x:v>
      </x:c>
      <x:c r="G29" s="3"/>
      <x:c r="H29" s="3"/>
      <x:c r="I29" s="3"/>
      <x:c r="J29" s="3"/>
    </x:row>
    <x:row r="30" ht="25" customHeight="1">
      <x:c r="A30" s="3"/>
      <x:c r="B30" s="69" t="str">
        <x:v>748</x:v>
      </x:c>
      <x:c r="C30" s="31" t="str">
        <x:v>Somália</x:v>
      </x:c>
      <x:c r="D30" s="39" t="n">
        <x:v>180507881</x:v>
      </x:c>
      <x:c r="E30" s="70" t="n">
        <x:f>D30/1000</x:f>
        <x:v>180507.881</x:v>
      </x:c>
      <x:c r="F30" s="39" t="n">
        <x:v>75311401</x:v>
      </x:c>
      <x:c r="G30" s="3"/>
      <x:c r="H30" s="3"/>
      <x:c r="I30" s="3"/>
      <x:c r="J30" s="3"/>
    </x:row>
    <x:row r="31" ht="25" customHeight="1">
      <x:c r="A31" s="3"/>
      <x:c r="B31" s="69" t="str">
        <x:v>556</x:v>
      </x:c>
      <x:c r="C31" s="31" t="str">
        <x:v>Omã</x:v>
      </x:c>
      <x:c r="D31" s="39" t="n">
        <x:v>122359886</x:v>
      </x:c>
      <x:c r="E31" s="70" t="n">
        <x:f>D31/1000</x:f>
        <x:v>122359.886</x:v>
      </x:c>
      <x:c r="F31" s="39" t="n">
        <x:v>50410872</x:v>
      </x:c>
      <x:c r="G31" s="3"/>
      <x:c r="H31" s="3"/>
      <x:c r="I31" s="3"/>
      <x:c r="J31" s="3"/>
    </x:row>
    <x:row r="32" ht="25" customHeight="1">
      <x:c r="A32" s="3"/>
      <x:c r="B32" s="69" t="str">
        <x:v>888</x:v>
      </x:c>
      <x:c r="C32" s="31" t="str">
        <x:v>Congo, República Democrática</x:v>
      </x:c>
      <x:c r="D32" s="39" t="n">
        <x:v>118162000</x:v>
      </x:c>
      <x:c r="E32" s="70" t="n">
        <x:f>D32/1000</x:f>
        <x:v>118162</x:v>
      </x:c>
      <x:c r="F32" s="39" t="n">
        <x:v>63776491</x:v>
      </x:c>
      <x:c r="G32" s="3"/>
      <x:c r="H32" s="3"/>
      <x:c r="I32" s="3"/>
      <x:c r="J32" s="3"/>
    </x:row>
    <x:row r="33" ht="25" customHeight="1">
      <x:c r="A33" s="3"/>
      <x:c r="B33" s="69" t="str">
        <x:v>145</x:v>
      </x:c>
      <x:c r="C33" s="31" t="str">
        <x:v>Camarões</x:v>
      </x:c>
      <x:c r="D33" s="39" t="n">
        <x:v>117117400</x:v>
      </x:c>
      <x:c r="E33" s="70" t="n">
        <x:f>D33/1000</x:f>
        <x:v>117117.4</x:v>
      </x:c>
      <x:c r="F33" s="39" t="n">
        <x:v>47142119</x:v>
      </x:c>
      <x:c r="G33" s="3"/>
      <x:c r="H33" s="3"/>
      <x:c r="I33" s="3"/>
      <x:c r="J33" s="3"/>
    </x:row>
    <x:row r="34" ht="25" customHeight="1">
      <x:c r="A34" s="3"/>
      <x:c r="B34" s="69" t="str">
        <x:v>431</x:v>
      </x:c>
      <x:c r="C34" s="31" t="str">
        <x:v>Líbano</x:v>
      </x:c>
      <x:c r="D34" s="39" t="n">
        <x:v>102431500</x:v>
      </x:c>
      <x:c r="E34" s="70" t="n">
        <x:f>D34/1000</x:f>
        <x:v>102431.5</x:v>
      </x:c>
      <x:c r="F34" s="39" t="n">
        <x:v>40046879</x:v>
      </x:c>
      <x:c r="G34" s="3"/>
      <x:c r="H34" s="3"/>
      <x:c r="I34" s="3"/>
      <x:c r="J34" s="3"/>
    </x:row>
    <x:row r="35" ht="25" customHeight="1">
      <x:c r="A35" s="3"/>
      <x:c r="B35" s="69" t="str">
        <x:v>158</x:v>
      </x:c>
      <x:c r="C35" s="31" t="str">
        <x:v>Chile</x:v>
      </x:c>
      <x:c r="D35" s="39" t="n">
        <x:v>100961535</x:v>
      </x:c>
      <x:c r="E35" s="70" t="n">
        <x:f>D35/1000</x:f>
        <x:v>100961.535</x:v>
      </x:c>
      <x:c r="F35" s="39" t="n">
        <x:v>37127581</x:v>
      </x:c>
      <x:c r="G35" s="3"/>
      <x:c r="H35" s="3"/>
      <x:c r="I35" s="3"/>
      <x:c r="J35" s="3"/>
    </x:row>
    <x:row r="36" ht="25" customHeight="1">
      <x:c r="A36" s="3"/>
      <x:c r="B36" s="69" t="str">
        <x:v>386</x:v>
      </x:c>
      <x:c r="C36" s="31" t="str">
        <x:v>Itália</x:v>
      </x:c>
      <x:c r="D36" s="39" t="n">
        <x:v>100342930</x:v>
      </x:c>
      <x:c r="E36" s="70" t="n">
        <x:f>D36/1000</x:f>
        <x:v>100342.93</x:v>
      </x:c>
      <x:c r="F36" s="39" t="n">
        <x:v>39210828</x:v>
      </x:c>
      <x:c r="G36" s="3"/>
      <x:c r="H36" s="3"/>
      <x:c r="I36" s="3"/>
      <x:c r="J36" s="3"/>
    </x:row>
    <x:row r="37" ht="25" customHeight="1">
      <x:c r="A37" s="3"/>
      <x:c r="B37" s="69" t="str">
        <x:v>195</x:v>
      </x:c>
      <x:c r="C37" s="31" t="str">
        <x:v>Croácia</x:v>
      </x:c>
      <x:c r="D37" s="39" t="n">
        <x:v>94100000</x:v>
      </x:c>
      <x:c r="E37" s="70" t="n">
        <x:f>D37/1000</x:f>
        <x:v>94100</x:v>
      </x:c>
      <x:c r="F37" s="39" t="n">
        <x:v>42801660</x:v>
      </x:c>
      <x:c r="G37" s="3"/>
      <x:c r="H37" s="3"/>
      <x:c r="I37" s="3"/>
      <x:c r="J37" s="3"/>
    </x:row>
    <x:row r="38" ht="25" customHeight="1">
      <x:c r="A38" s="3"/>
      <x:c r="B38" s="69" t="str">
        <x:v>485</x:v>
      </x:c>
      <x:c r="C38" s="31" t="str">
        <x:v>Maurício</x:v>
      </x:c>
      <x:c r="D38" s="39" t="n">
        <x:v>80729094</x:v>
      </x:c>
      <x:c r="E38" s="70" t="n">
        <x:f>D38/1000</x:f>
        <x:v>80729.094</x:v>
      </x:c>
      <x:c r="F38" s="39" t="n">
        <x:v>34287956</x:v>
      </x:c>
      <x:c r="G38" s="3"/>
      <x:c r="H38" s="3"/>
      <x:c r="I38" s="3"/>
      <x:c r="J38" s="3"/>
    </x:row>
    <x:row r="39" ht="25" customHeight="1">
      <x:c r="A39" s="3"/>
      <x:c r="B39" s="69" t="str">
        <x:v>161</x:v>
      </x:c>
      <x:c r="C39" s="31" t="str">
        <x:v>Taiwan (Formosa)</x:v>
      </x:c>
      <x:c r="D39" s="39" t="n">
        <x:v>61000002</x:v>
      </x:c>
      <x:c r="E39" s="70" t="n">
        <x:f>D39/1000</x:f>
        <x:v>61000.002</x:v>
      </x:c>
      <x:c r="F39" s="39" t="n">
        <x:v>23173744</x:v>
      </x:c>
      <x:c r="G39" s="3"/>
      <x:c r="H39" s="3"/>
      <x:c r="I39" s="3"/>
      <x:c r="J39" s="3"/>
    </x:row>
    <x:row r="40" ht="25" customHeight="1">
      <x:c r="A40" s="3"/>
      <x:c r="B40" s="69" t="str">
        <x:v>767</x:v>
      </x:c>
      <x:c r="C40" s="31" t="str">
        <x:v>Suíça</x:v>
      </x:c>
      <x:c r="D40" s="39" t="n">
        <x:v>59315641</x:v>
      </x:c>
      <x:c r="E40" s="70" t="n">
        <x:f>D40/1000</x:f>
        <x:v>59315.641</x:v>
      </x:c>
      <x:c r="F40" s="39" t="n">
        <x:v>23199886</x:v>
      </x:c>
      <x:c r="G40" s="3"/>
      <x:c r="H40" s="3"/>
      <x:c r="I40" s="3"/>
      <x:c r="J40" s="3"/>
    </x:row>
    <x:row r="41" ht="25" customHeight="1">
      <x:c r="A41" s="3"/>
      <x:c r="B41" s="69" t="str">
        <x:v>111</x:v>
      </x:c>
      <x:c r="C41" s="31" t="str">
        <x:v>Bulgária</x:v>
      </x:c>
      <x:c r="D41" s="39" t="n">
        <x:v>37217000</x:v>
      </x:c>
      <x:c r="E41" s="70" t="n">
        <x:f>D41/1000</x:f>
        <x:v>37217</x:v>
      </x:c>
      <x:c r="F41" s="39" t="n">
        <x:v>15710461</x:v>
      </x:c>
      <x:c r="G41" s="3"/>
      <x:c r="H41" s="3"/>
      <x:c r="I41" s="3"/>
      <x:c r="J41" s="3"/>
    </x:row>
    <x:row r="42" ht="25" customHeight="1">
      <x:c r="A42" s="3"/>
      <x:c r="B42" s="69" t="str">
        <x:v>744</x:v>
      </x:c>
      <x:c r="C42" s="31" t="str">
        <x:v>Síria</x:v>
      </x:c>
      <x:c r="D42" s="39" t="n">
        <x:v>32600000</x:v>
      </x:c>
      <x:c r="E42" s="70" t="n">
        <x:f>D42/1000</x:f>
        <x:v>32600</x:v>
      </x:c>
      <x:c r="F42" s="39" t="n">
        <x:v>8818388</x:v>
      </x:c>
      <x:c r="G42" s="3"/>
      <x:c r="H42" s="3"/>
      <x:c r="I42" s="3"/>
      <x:c r="J42" s="3"/>
    </x:row>
    <x:row r="43" ht="25" customHeight="1">
      <x:c r="A43" s="3"/>
      <x:c r="B43" s="69" t="str">
        <x:v>080</x:v>
      </x:c>
      <x:c r="C43" s="31" t="str">
        <x:v>Barein</x:v>
      </x:c>
      <x:c r="D43" s="39" t="n">
        <x:v>30721211</x:v>
      </x:c>
      <x:c r="E43" s="70" t="n">
        <x:f>D43/1000</x:f>
        <x:v>30721.211</x:v>
      </x:c>
      <x:c r="F43" s="39" t="n">
        <x:v>14313443</x:v>
      </x:c>
      <x:c r="G43" s="3"/>
      <x:c r="H43" s="3"/>
      <x:c r="I43" s="3"/>
      <x:c r="J43" s="3"/>
    </x:row>
    <x:row r="44" ht="25" customHeight="1">
      <x:c r="A44" s="3"/>
      <x:c r="B44" s="69" t="str">
        <x:v>427</x:v>
      </x:c>
      <x:c r="C44" s="31" t="str">
        <x:v>Letônia</x:v>
      </x:c>
      <x:c r="D44" s="39" t="n">
        <x:v>29000000</x:v>
      </x:c>
      <x:c r="E44" s="70" t="n">
        <x:f>D44/1000</x:f>
        <x:v>29000</x:v>
      </x:c>
      <x:c r="F44" s="39" t="n">
        <x:v>10650937</x:v>
      </x:c>
      <x:c r="G44" s="3"/>
      <x:c r="H44" s="3"/>
      <x:c r="I44" s="3"/>
      <x:c r="J44" s="3"/>
    </x:row>
    <x:row r="45" ht="25" customHeight="1">
      <x:c r="A45" s="3"/>
      <x:c r="B45" s="69" t="str">
        <x:v>623</x:v>
      </x:c>
      <x:c r="C45" s="31" t="str">
        <x:v>Quênia</x:v>
      </x:c>
      <x:c r="D45" s="39" t="n">
        <x:v>28611300</x:v>
      </x:c>
      <x:c r="E45" s="70" t="n">
        <x:f>D45/1000</x:f>
        <x:v>28611.3</x:v>
      </x:c>
      <x:c r="F45" s="39" t="n">
        <x:v>12051969</x:v>
      </x:c>
      <x:c r="G45" s="3"/>
      <x:c r="H45" s="3"/>
      <x:c r="I45" s="3"/>
      <x:c r="J45" s="3"/>
    </x:row>
    <x:row r="46" ht="25" customHeight="1">
      <x:c r="A46" s="3"/>
      <x:c r="B46" s="69" t="str">
        <x:v>193</x:v>
      </x:c>
      <x:c r="C46" s="31" t="str">
        <x:v>Costa do Marfim</x:v>
      </x:c>
      <x:c r="D46" s="39" t="n">
        <x:v>28282800</x:v>
      </x:c>
      <x:c r="E46" s="70" t="n">
        <x:f>D46/1000</x:f>
        <x:v>28282.8</x:v>
      </x:c>
      <x:c r="F46" s="39" t="n">
        <x:v>13034890</x:v>
      </x:c>
      <x:c r="G46" s="3"/>
      <x:c r="H46" s="3"/>
      <x:c r="I46" s="3"/>
      <x:c r="J46" s="3"/>
    </x:row>
    <x:row r="47" ht="25" customHeight="1">
      <x:c r="A47" s="3"/>
      <x:c r="B47" s="69" t="str">
        <x:v>756</x:v>
      </x:c>
      <x:c r="C47" s="31" t="str">
        <x:v>África do Sul</x:v>
      </x:c>
      <x:c r="D47" s="39" t="n">
        <x:v>28055082</x:v>
      </x:c>
      <x:c r="E47" s="70" t="n">
        <x:f>D47/1000</x:f>
        <x:v>28055.082</x:v>
      </x:c>
      <x:c r="F47" s="39" t="n">
        <x:v>11956385</x:v>
      </x:c>
      <x:c r="G47" s="3"/>
      <x:c r="H47" s="3"/>
      <x:c r="I47" s="3"/>
      <x:c r="J47" s="3"/>
    </x:row>
    <x:row r="48" ht="25" customHeight="1">
      <x:c r="A48" s="3"/>
      <x:c r="B48" s="69" t="str">
        <x:v>780</x:v>
      </x:c>
      <x:c r="C48" s="31" t="str">
        <x:v>Tanzânia</x:v>
      </x:c>
      <x:c r="D48" s="39" t="n">
        <x:v>26054350</x:v>
      </x:c>
      <x:c r="E48" s="70" t="n">
        <x:f>D48/1000</x:f>
        <x:v>26054.35</x:v>
      </x:c>
      <x:c r="F48" s="39" t="n">
        <x:v>12904358</x:v>
      </x:c>
      <x:c r="G48" s="3"/>
      <x:c r="H48" s="3"/>
      <x:c r="I48" s="3"/>
      <x:c r="J48" s="3"/>
    </x:row>
    <x:row r="49" ht="25" customHeight="1">
      <x:c r="A49" s="3"/>
      <x:c r="B49" s="69" t="str">
        <x:v>153</x:v>
      </x:c>
      <x:c r="C49" s="31" t="str">
        <x:v>Cazaquistão</x:v>
      </x:c>
      <x:c r="D49" s="39" t="n">
        <x:v>20300000</x:v>
      </x:c>
      <x:c r="E49" s="70" t="n">
        <x:f>D49/1000</x:f>
        <x:v>20300</x:v>
      </x:c>
      <x:c r="F49" s="39" t="n">
        <x:v>10203186</x:v>
      </x:c>
      <x:c r="G49" s="3"/>
      <x:c r="H49" s="3"/>
      <x:c r="I49" s="3"/>
      <x:c r="J49" s="3"/>
    </x:row>
    <x:row r="50" ht="25" customHeight="1">
      <x:c r="A50" s="3"/>
      <x:c r="B50" s="69" t="str">
        <x:v>858</x:v>
      </x:c>
      <x:c r="C50" s="31" t="str">
        <x:v>Vietnã</x:v>
      </x:c>
      <x:c r="D50" s="39" t="n">
        <x:v>14000000</x:v>
      </x:c>
      <x:c r="E50" s="70" t="n">
        <x:f>D50/1000</x:f>
        <x:v>14000</x:v>
      </x:c>
      <x:c r="F50" s="39" t="n">
        <x:v>4579347</x:v>
      </x:c>
      <x:c r="G50" s="3"/>
      <x:c r="H50" s="3"/>
      <x:c r="I50" s="3"/>
      <x:c r="J50" s="3"/>
    </x:row>
    <x:row r="51" ht="25" customHeight="1">
      <x:c r="A51" s="3"/>
      <x:c r="B51" s="69" t="str">
        <x:v>776</x:v>
      </x:c>
      <x:c r="C51" s="31" t="str">
        <x:v>Tailândia</x:v>
      </x:c>
      <x:c r="D51" s="39" t="n">
        <x:v>12313932</x:v>
      </x:c>
      <x:c r="E51" s="70" t="n">
        <x:f>D51/1000</x:f>
        <x:v>12313.932</x:v>
      </x:c>
      <x:c r="F51" s="39" t="n">
        <x:v>5821295</x:v>
      </x:c>
      <x:c r="G51" s="3"/>
      <x:c r="H51" s="3"/>
      <x:c r="I51" s="3"/>
      <x:c r="J51" s="3"/>
    </x:row>
    <x:row r="52" ht="25" customHeight="1">
      <x:c r="A52" s="3"/>
      <x:c r="B52" s="69" t="str">
        <x:v>289</x:v>
      </x:c>
      <x:c r="C52" s="31" t="str">
        <x:v>Gana</x:v>
      </x:c>
      <x:c r="D52" s="39" t="n">
        <x:v>10135000</x:v>
      </x:c>
      <x:c r="E52" s="70" t="n">
        <x:f>D52/1000</x:f>
        <x:v>10135</x:v>
      </x:c>
      <x:c r="F52" s="39" t="n">
        <x:v>4094420</x:v>
      </x:c>
      <x:c r="G52" s="3"/>
      <x:c r="H52" s="3"/>
      <x:c r="I52" s="3"/>
      <x:c r="J52" s="3"/>
    </x:row>
    <x:row r="53" ht="25" customHeight="1">
      <x:c r="A53" s="3"/>
      <x:c r="B53" s="69" t="str">
        <x:v>040</x:v>
      </x:c>
      <x:c r="C53" s="31" t="str">
        <x:v>Angola</x:v>
      </x:c>
      <x:c r="D53" s="39" t="n">
        <x:v>10116550</x:v>
      </x:c>
      <x:c r="E53" s="70" t="n">
        <x:f>D53/1000</x:f>
        <x:v>10116.55</x:v>
      </x:c>
      <x:c r="F53" s="39" t="n">
        <x:v>3667014</x:v>
      </x:c>
      <x:c r="G53" s="3"/>
      <x:c r="H53" s="3"/>
      <x:c r="I53" s="3"/>
      <x:c r="J53" s="3"/>
    </x:row>
    <x:row r="54" ht="25" customHeight="1">
      <x:c r="A54" s="3"/>
      <x:c r="B54" s="69" t="str">
        <x:v>190</x:v>
      </x:c>
      <x:c r="C54" s="31" t="str">
        <x:v>Coreia do Sul</x:v>
      </x:c>
      <x:c r="D54" s="39" t="n">
        <x:v>9632240</x:v>
      </x:c>
      <x:c r="E54" s="70" t="n">
        <x:f>D54/1000</x:f>
        <x:v>9632.24</x:v>
      </x:c>
      <x:c r="F54" s="39" t="n">
        <x:v>5637589</x:v>
      </x:c>
      <x:c r="G54" s="3"/>
      <x:c r="H54" s="3"/>
      <x:c r="I54" s="3"/>
      <x:c r="J54" s="3"/>
    </x:row>
    <x:row r="55" ht="25" customHeight="1">
      <x:c r="A55" s="3"/>
      <x:c r="B55" s="69" t="str">
        <x:v>087</x:v>
      </x:c>
      <x:c r="C55" s="31" t="str">
        <x:v>Bélgica</x:v>
      </x:c>
      <x:c r="D55" s="39" t="n">
        <x:v>9036040</x:v>
      </x:c>
      <x:c r="E55" s="70" t="n">
        <x:f>D55/1000</x:f>
        <x:v>9036.04</x:v>
      </x:c>
      <x:c r="F55" s="39" t="n">
        <x:v>2305166</x:v>
      </x:c>
      <x:c r="G55" s="3"/>
      <x:c r="H55" s="3"/>
      <x:c r="I55" s="3"/>
      <x:c r="J55" s="3"/>
    </x:row>
    <x:row r="56" ht="25" customHeight="1">
      <x:c r="A56" s="3"/>
      <x:c r="B56" s="69" t="str">
        <x:v>177</x:v>
      </x:c>
      <x:c r="C56" s="31" t="str">
        <x:v>Congo</x:v>
      </x:c>
      <x:c r="D56" s="39" t="n">
        <x:v>5000000</x:v>
      </x:c>
      <x:c r="E56" s="70" t="n">
        <x:f>D56/1000</x:f>
        <x:v>5000</x:v>
      </x:c>
      <x:c r="F56" s="39" t="n">
        <x:v>2149912</x:v>
      </x:c>
      <x:c r="G56" s="3"/>
      <x:c r="H56" s="3"/>
      <x:c r="I56" s="3"/>
      <x:c r="J56" s="3"/>
    </x:row>
    <x:row r="57" ht="25" customHeight="1">
      <x:c r="A57" s="3"/>
      <x:c r="B57" s="69" t="str">
        <x:v>341</x:v>
      </x:c>
      <x:c r="C57" s="31" t="str">
        <x:v>Haiti</x:v>
      </x:c>
      <x:c r="D57" s="39" t="n">
        <x:v>3260000</x:v>
      </x:c>
      <x:c r="E57" s="70" t="n">
        <x:f>D57/1000</x:f>
        <x:v>3260</x:v>
      </x:c>
      <x:c r="F57" s="39" t="n">
        <x:v>1664907</x:v>
      </x:c>
      <x:c r="G57" s="3"/>
      <x:c r="H57" s="3"/>
      <x:c r="I57" s="3"/>
      <x:c r="J57" s="3"/>
    </x:row>
    <x:row r="58" ht="25" customHeight="1">
      <x:c r="A58" s="3"/>
      <x:c r="B58" s="69" t="str">
        <x:v>488</x:v>
      </x:c>
      <x:c r="C58" s="31" t="str">
        <x:v>Mauritânia</x:v>
      </x:c>
      <x:c r="D58" s="39" t="n">
        <x:v>2770906</x:v>
      </x:c>
      <x:c r="E58" s="70" t="n">
        <x:f>D58/1000</x:f>
        <x:v>2770.906</x:v>
      </x:c>
      <x:c r="F58" s="39" t="n">
        <x:v>1106575</x:v>
      </x:c>
      <x:c r="G58" s="3"/>
      <x:c r="H58" s="3"/>
      <x:c r="I58" s="3"/>
      <x:c r="J58" s="3"/>
    </x:row>
    <x:row r="59" ht="25" customHeight="1">
      <x:c r="A59" s="3"/>
      <x:c r="B59" s="69" t="str">
        <x:v>676</x:v>
      </x:c>
      <x:c r="C59" s="31" t="str">
        <x:v>Rússia</x:v>
      </x:c>
      <x:c r="D59" s="39" t="n">
        <x:v>1541380</x:v>
      </x:c>
      <x:c r="E59" s="70" t="n">
        <x:f>D59/1000</x:f>
        <x:v>1541.38</x:v>
      </x:c>
      <x:c r="F59" s="39" t="n">
        <x:v>609718</x:v>
      </x:c>
      <x:c r="G59" s="3"/>
      <x:c r="H59" s="3"/>
      <x:c r="I59" s="3"/>
      <x:c r="J59" s="3"/>
    </x:row>
    <x:row r="60" ht="25" customHeight="1">
      <x:c r="A60" s="3"/>
      <x:c r="B60" s="69" t="str">
        <x:v>493</x:v>
      </x:c>
      <x:c r="C60" s="31" t="str">
        <x:v>México</x:v>
      </x:c>
      <x:c r="D60" s="39" t="n">
        <x:v>1200000</x:v>
      </x:c>
      <x:c r="E60" s="70" t="n">
        <x:f>D60/1000</x:f>
        <x:v>1200</x:v>
      </x:c>
      <x:c r="F60" s="39" t="n">
        <x:v>900000</x:v>
      </x:c>
      <x:c r="G60" s="3"/>
      <x:c r="H60" s="3"/>
      <x:c r="I60" s="3"/>
      <x:c r="J60" s="3"/>
    </x:row>
    <x:row r="61" ht="25" customHeight="1">
      <x:c r="A61" s="3"/>
      <x:c r="B61" s="69" t="str">
        <x:v>119</x:v>
      </x:c>
      <x:c r="C61" s="31" t="str">
        <x:v>Butão</x:v>
      </x:c>
      <x:c r="D61" s="39" t="n">
        <x:v>1100000</x:v>
      </x:c>
      <x:c r="E61" s="70" t="n">
        <x:f>D61/1000</x:f>
        <x:v>1100</x:v>
      </x:c>
      <x:c r="F61" s="39" t="n">
        <x:v>462033</x:v>
      </x:c>
      <x:c r="G61" s="3"/>
      <x:c r="H61" s="3"/>
      <x:c r="I61" s="3"/>
      <x:c r="J61" s="3"/>
    </x:row>
    <x:row r="62" ht="25" customHeight="1">
      <x:c r="A62" s="3"/>
      <x:c r="B62" s="69" t="str">
        <x:v>647</x:v>
      </x:c>
      <x:c r="C62" s="31" t="str">
        <x:v>República Dominicana</x:v>
      </x:c>
      <x:c r="D62" s="39" t="n">
        <x:v>795650</x:v>
      </x:c>
      <x:c r="E62" s="70" t="n">
        <x:f>D62/1000</x:f>
        <x:v>795.65</x:v>
      </x:c>
      <x:c r="F62" s="39" t="n">
        <x:v>346798</x:v>
      </x:c>
      <x:c r="G62" s="3"/>
      <x:c r="H62" s="3"/>
      <x:c r="I62" s="3"/>
      <x:c r="J62" s="3"/>
    </x:row>
    <x:row r="63" ht="25" customHeight="1">
      <x:c r="A63" s="3"/>
      <x:c r="B63" s="69" t="str">
        <x:v>199</x:v>
      </x:c>
      <x:c r="C63" s="31" t="str">
        <x:v>Cuba</x:v>
      </x:c>
      <x:c r="D63" s="39" t="n">
        <x:v>770190</x:v>
      </x:c>
      <x:c r="E63" s="70" t="n">
        <x:f>D63/1000</x:f>
        <x:v>770.19</x:v>
      </x:c>
      <x:c r="F63" s="39" t="n">
        <x:v>507583</x:v>
      </x:c>
      <x:c r="G63" s="3"/>
      <x:c r="H63" s="3"/>
      <x:c r="I63" s="3"/>
      <x:c r="J63" s="3"/>
    </x:row>
    <x:row r="64" ht="25" customHeight="1">
      <x:c r="A64" s="3"/>
      <x:c r="B64" s="69" t="str">
        <x:v>383</x:v>
      </x:c>
      <x:c r="C64" s="31" t="str">
        <x:v>Israel</x:v>
      </x:c>
      <x:c r="D64" s="39" t="n">
        <x:v>658000</x:v>
      </x:c>
      <x:c r="E64" s="70" t="n">
        <x:f>D64/1000</x:f>
        <x:v>658</x:v>
      </x:c>
      <x:c r="F64" s="39" t="n">
        <x:v>577315</x:v>
      </x:c>
      <x:c r="G64" s="3"/>
      <x:c r="H64" s="3"/>
      <x:c r="I64" s="3"/>
      <x:c r="J64" s="3"/>
    </x:row>
    <x:row r="65" ht="25" customHeight="1">
      <x:c r="A65" s="3"/>
      <x:c r="B65" s="69" t="str">
        <x:v>196</x:v>
      </x:c>
      <x:c r="C65" s="31" t="str">
        <x:v>Costa Rica</x:v>
      </x:c>
      <x:c r="D65" s="39" t="n">
        <x:v>520000</x:v>
      </x:c>
      <x:c r="E65" s="70" t="n">
        <x:f>D65/1000</x:f>
        <x:v>520</x:v>
      </x:c>
      <x:c r="F65" s="39" t="n">
        <x:v>207746</x:v>
      </x:c>
      <x:c r="G65" s="3"/>
      <x:c r="H65" s="3"/>
      <x:c r="I65" s="3"/>
      <x:c r="J65" s="3"/>
    </x:row>
    <x:row r="66" ht="25" customHeight="1">
      <x:c r="A66" s="3"/>
      <x:c r="B66" s="69" t="str">
        <x:v>275</x:v>
      </x:c>
      <x:c r="C66" s="31" t="str">
        <x:v>França</x:v>
      </x:c>
      <x:c r="D66" s="39" t="n">
        <x:v>432500</x:v>
      </x:c>
      <x:c r="E66" s="70" t="n">
        <x:f>D66/1000</x:f>
        <x:v>432.5</x:v>
      </x:c>
      <x:c r="F66" s="39" t="n">
        <x:v>327990</x:v>
      </x:c>
      <x:c r="G66" s="3"/>
      <x:c r="H66" s="3"/>
      <x:c r="I66" s="3"/>
      <x:c r="J66" s="3"/>
    </x:row>
    <x:row r="67" ht="25" customHeight="1">
      <x:c r="A67" s="3"/>
      <x:c r="B67" s="69" t="str">
        <x:v>548</x:v>
      </x:c>
      <x:c r="C67" s="31" t="str">
        <x:v>Nova Zelândia</x:v>
      </x:c>
      <x:c r="D67" s="39" t="n">
        <x:v>374525</x:v>
      </x:c>
      <x:c r="E67" s="70" t="n">
        <x:f>D67/1000</x:f>
        <x:v>374.525</x:v>
      </x:c>
      <x:c r="F67" s="39" t="n">
        <x:v>284894</x:v>
      </x:c>
      <x:c r="G67" s="3"/>
      <x:c r="H67" s="3"/>
      <x:c r="I67" s="3"/>
      <x:c r="J67" s="3"/>
    </x:row>
    <x:row r="68" ht="25" customHeight="1">
      <x:c r="A68" s="3"/>
      <x:c r="B68" s="69" t="str">
        <x:v>438</x:v>
      </x:c>
      <x:c r="C68" s="31" t="str">
        <x:v>Líbia</x:v>
      </x:c>
      <x:c r="D68" s="39" t="n">
        <x:v>310000</x:v>
      </x:c>
      <x:c r="E68" s="70" t="n">
        <x:f>D68/1000</x:f>
        <x:v>310</x:v>
      </x:c>
      <x:c r="F68" s="39" t="n">
        <x:v>196719</x:v>
      </x:c>
      <x:c r="G68" s="3"/>
      <x:c r="H68" s="3"/>
      <x:c r="I68" s="3"/>
      <x:c r="J68" s="3"/>
    </x:row>
    <x:row r="69" ht="25" customHeight="1">
      <x:c r="A69" s="3"/>
      <x:c r="B69" s="69" t="str">
        <x:v>337</x:v>
      </x:c>
      <x:c r="C69" s="31" t="str">
        <x:v>Guiana</x:v>
      </x:c>
      <x:c r="D69" s="39" t="n">
        <x:v>260712</x:v>
      </x:c>
      <x:c r="E69" s="70" t="n">
        <x:f>D69/1000</x:f>
        <x:v>260.712</x:v>
      </x:c>
      <x:c r="F69" s="39" t="n">
        <x:v>203586</x:v>
      </x:c>
      <x:c r="G69" s="3"/>
      <x:c r="H69" s="3"/>
      <x:c r="I69" s="3"/>
      <x:c r="J69" s="3"/>
    </x:row>
    <x:row r="70" ht="25" customHeight="1">
      <x:c r="A70" s="3"/>
      <x:c r="B70" s="69" t="str">
        <x:v>450</x:v>
      </x:c>
      <x:c r="C70" s="31" t="str">
        <x:v>Madagascar</x:v>
      </x:c>
      <x:c r="D70" s="39" t="n">
        <x:v>182000</x:v>
      </x:c>
      <x:c r="E70" s="70" t="n">
        <x:f>D70/1000</x:f>
        <x:v>182</x:v>
      </x:c>
      <x:c r="F70" s="39" t="n">
        <x:v>83100</x:v>
      </x:c>
      <x:c r="G70" s="3"/>
      <x:c r="H70" s="3"/>
      <x:c r="I70" s="3"/>
      <x:c r="J70" s="3"/>
    </x:row>
    <x:row r="71" ht="25" customHeight="1">
      <x:c r="A71" s="3"/>
      <x:c r="B71" s="69" t="str">
        <x:v>538</x:v>
      </x:c>
      <x:c r="C71" s="31" t="str">
        <x:v>Noruega</x:v>
      </x:c>
      <x:c r="D71" s="39" t="n">
        <x:v>162601</x:v>
      </x:c>
      <x:c r="E71" s="70" t="n">
        <x:f>D71/1000</x:f>
        <x:v>162.601</x:v>
      </x:c>
      <x:c r="F71" s="39" t="n">
        <x:v>122152</x:v>
      </x:c>
      <x:c r="G71" s="3"/>
      <x:c r="H71" s="3"/>
      <x:c r="I71" s="3"/>
      <x:c r="J71" s="3"/>
    </x:row>
    <x:row r="72" ht="25" customHeight="1">
      <x:c r="A72" s="3"/>
      <x:c r="B72" s="69" t="str">
        <x:v>069</x:v>
      </x:c>
      <x:c r="C72" s="31" t="str">
        <x:v>Austrália</x:v>
      </x:c>
      <x:c r="D72" s="39" t="n">
        <x:v>153685</x:v>
      </x:c>
      <x:c r="E72" s="70" t="n">
        <x:f>D72/1000</x:f>
        <x:v>153.685</x:v>
      </x:c>
      <x:c r="F72" s="39" t="n">
        <x:v>130521</x:v>
      </x:c>
      <x:c r="G72" s="3"/>
      <x:c r="H72" s="3"/>
      <x:c r="I72" s="3"/>
      <x:c r="J72" s="3"/>
    </x:row>
    <x:row r="73" ht="25" customHeight="1">
      <x:c r="A73" s="3"/>
      <x:c r="B73" s="69" t="str">
        <x:v>325</x:v>
      </x:c>
      <x:c r="C73" s="31" t="str">
        <x:v>Guiana Francesa</x:v>
      </x:c>
      <x:c r="D73" s="39" t="n">
        <x:v>151488</x:v>
      </x:c>
      <x:c r="E73" s="70" t="n">
        <x:f>D73/1000</x:f>
        <x:v>151.488</x:v>
      </x:c>
      <x:c r="F73" s="39" t="n">
        <x:v>101429</x:v>
      </x:c>
      <x:c r="G73" s="3"/>
      <x:c r="H73" s="3"/>
      <x:c r="I73" s="3"/>
      <x:c r="J73" s="3"/>
    </x:row>
    <x:row r="74" ht="25" customHeight="1">
      <x:c r="A74" s="3"/>
      <x:c r="B74" s="69" t="str">
        <x:v>770</x:v>
      </x:c>
      <x:c r="C74" s="31" t="str">
        <x:v>Suriname</x:v>
      </x:c>
      <x:c r="D74" s="39" t="n">
        <x:v>130005</x:v>
      </x:c>
      <x:c r="E74" s="70" t="n">
        <x:f>D74/1000</x:f>
        <x:v>130.005</x:v>
      </x:c>
      <x:c r="F74" s="39" t="n">
        <x:v>60658</x:v>
      </x:c>
      <x:c r="G74" s="3"/>
      <x:c r="H74" s="3"/>
      <x:c r="I74" s="3"/>
      <x:c r="J74" s="3"/>
    </x:row>
    <x:row r="75" ht="25" customHeight="1">
      <x:c r="A75" s="3"/>
      <x:c r="B75" s="69" t="str">
        <x:v>097</x:v>
      </x:c>
      <x:c r="C75" s="31" t="str">
        <x:v>Bolívia</x:v>
      </x:c>
      <x:c r="D75" s="39" t="n">
        <x:v>109296</x:v>
      </x:c>
      <x:c r="E75" s="70" t="n">
        <x:f>D75/1000</x:f>
        <x:v>109.296</x:v>
      </x:c>
      <x:c r="F75" s="39" t="n">
        <x:v>50086</x:v>
      </x:c>
      <x:c r="G75" s="3"/>
      <x:c r="H75" s="3"/>
      <x:c r="I75" s="3"/>
      <x:c r="J75" s="3"/>
    </x:row>
    <x:row r="76" ht="25" customHeight="1">
      <x:c r="A76" s="3"/>
      <x:c r="B76" s="69" t="str">
        <x:v>077</x:v>
      </x:c>
      <x:c r="C76" s="31" t="str">
        <x:v>Bahamas</x:v>
      </x:c>
      <x:c r="D76" s="39" t="n">
        <x:v>100884</x:v>
      </x:c>
      <x:c r="E76" s="70" t="n">
        <x:f>D76/1000</x:f>
        <x:v>100.884</x:v>
      </x:c>
      <x:c r="F76" s="39" t="n">
        <x:v>3059</x:v>
      </x:c>
      <x:c r="G76" s="3"/>
      <x:c r="H76" s="3"/>
      <x:c r="I76" s="3"/>
      <x:c r="J76" s="3"/>
    </x:row>
    <x:row r="77" ht="25" customHeight="1">
      <x:c r="A77" s="3"/>
      <x:c r="B77" s="69" t="str">
        <x:v>573</x:v>
      </x:c>
      <x:c r="C77" s="31" t="str">
        <x:v>Países Baixos (Holanda)</x:v>
      </x:c>
      <x:c r="D77" s="39" t="n">
        <x:v>88759</x:v>
      </x:c>
      <x:c r="E77" s="70" t="n">
        <x:f>D77/1000</x:f>
        <x:v>88.759</x:v>
      </x:c>
      <x:c r="F77" s="39" t="n">
        <x:v>65738</x:v>
      </x:c>
      <x:c r="G77" s="3"/>
      <x:c r="H77" s="3"/>
      <x:c r="I77" s="3"/>
      <x:c r="J77" s="3"/>
    </x:row>
    <x:row r="78" ht="25" customHeight="1">
      <x:c r="A78" s="3"/>
      <x:c r="B78" s="69" t="str">
        <x:v>043</x:v>
      </x:c>
      <x:c r="C78" s="31" t="str">
        <x:v>Antígua e Barbuda</x:v>
      </x:c>
      <x:c r="D78" s="39" t="n">
        <x:v>78085</x:v>
      </x:c>
      <x:c r="E78" s="70" t="n">
        <x:f>D78/1000</x:f>
        <x:v>78.085</x:v>
      </x:c>
      <x:c r="F78" s="39" t="n">
        <x:v>43174</x:v>
      </x:c>
      <x:c r="G78" s="3"/>
      <x:c r="H78" s="3"/>
      <x:c r="I78" s="3"/>
      <x:c r="J78" s="3"/>
    </x:row>
    <x:row r="79" ht="25" customHeight="1">
      <x:c r="A79" s="3"/>
      <x:c r="B79" s="69" t="str">
        <x:v>442</x:v>
      </x:c>
      <x:c r="C79" s="31" t="str">
        <x:v>Lituânia</x:v>
      </x:c>
      <x:c r="D79" s="39" t="n">
        <x:v>78000</x:v>
      </x:c>
      <x:c r="E79" s="70" t="n">
        <x:f>D79/1000</x:f>
        <x:v>78</x:v>
      </x:c>
      <x:c r="F79" s="39" t="n">
        <x:v>54378</x:v>
      </x:c>
      <x:c r="G79" s="3"/>
      <x:c r="H79" s="3"/>
      <x:c r="I79" s="3"/>
      <x:c r="J79" s="3"/>
    </x:row>
    <x:row r="80" ht="25" customHeight="1">
      <x:c r="A80" s="3"/>
      <x:c r="B80" s="69" t="str">
        <x:v>065</x:v>
      </x:c>
      <x:c r="C80" s="31" t="str">
        <x:v>Aruba</x:v>
      </x:c>
      <x:c r="D80" s="39" t="n">
        <x:v>54792</x:v>
      </x:c>
      <x:c r="E80" s="70" t="n">
        <x:f>D80/1000</x:f>
        <x:v>54.792</x:v>
      </x:c>
      <x:c r="F80" s="39" t="n">
        <x:v>35503</x:v>
      </x:c>
      <x:c r="G80" s="3"/>
      <x:c r="H80" s="3"/>
      <x:c r="I80" s="3"/>
      <x:c r="J80" s="3"/>
    </x:row>
    <x:row r="81" ht="25" customHeight="1">
      <x:c r="A81" s="3"/>
      <x:c r="B81" s="69" t="str">
        <x:v>083</x:v>
      </x:c>
      <x:c r="C81" s="31" t="str">
        <x:v>Barbados</x:v>
      </x:c>
      <x:c r="D81" s="39" t="n">
        <x:v>52077</x:v>
      </x:c>
      <x:c r="E81" s="70" t="n">
        <x:f>D81/1000</x:f>
        <x:v>52.077</x:v>
      </x:c>
      <x:c r="F81" s="39" t="n">
        <x:v>22545</x:v>
      </x:c>
      <x:c r="G81" s="3"/>
      <x:c r="H81" s="3"/>
      <x:c r="I81" s="3"/>
      <x:c r="J81" s="3"/>
    </x:row>
    <x:row r="82" ht="25" customHeight="1">
      <x:c r="A82" s="3"/>
      <x:c r="B82" s="69" t="str">
        <x:v>301</x:v>
      </x:c>
      <x:c r="C82" s="31" t="str">
        <x:v>Grécia</x:v>
      </x:c>
      <x:c r="D82" s="39" t="n">
        <x:v>52055</x:v>
      </x:c>
      <x:c r="E82" s="70" t="n">
        <x:f>D82/1000</x:f>
        <x:v>52.055</x:v>
      </x:c>
      <x:c r="F82" s="39" t="n">
        <x:v>24574</x:v>
      </x:c>
      <x:c r="G82" s="3"/>
      <x:c r="H82" s="3"/>
      <x:c r="I82" s="3"/>
      <x:c r="J82" s="3"/>
    </x:row>
    <x:row r="83" ht="25" customHeight="1">
      <x:c r="A83" s="3"/>
      <x:c r="B83" s="69" t="str">
        <x:v>285</x:v>
      </x:c>
      <x:c r="C83" s="31" t="str">
        <x:v>Gâmbia</x:v>
      </x:c>
      <x:c r="D83" s="39" t="n">
        <x:v>52000</x:v>
      </x:c>
      <x:c r="E83" s="70" t="n">
        <x:f>D83/1000</x:f>
        <x:v>52</x:v>
      </x:c>
      <x:c r="F83" s="39" t="n">
        <x:v>24388</x:v>
      </x:c>
      <x:c r="G83" s="3"/>
      <x:c r="H83" s="3"/>
      <x:c r="I83" s="3"/>
      <x:c r="J83" s="3"/>
    </x:row>
    <x:row r="84" ht="25" customHeight="1">
      <x:c r="A84" s="3"/>
      <x:c r="B84" s="69" t="str">
        <x:v>699</x:v>
      </x:c>
      <x:c r="C84" s="31" t="str">
        <x:v>Sint Maarten</x:v>
      </x:c>
      <x:c r="D84" s="39" t="n">
        <x:v>52000</x:v>
      </x:c>
      <x:c r="E84" s="70" t="n">
        <x:f>D84/1000</x:f>
        <x:v>52</x:v>
      </x:c>
      <x:c r="F84" s="39" t="n">
        <x:v>27499</x:v>
      </x:c>
      <x:c r="G84" s="3"/>
      <x:c r="H84" s="3"/>
      <x:c r="I84" s="3"/>
      <x:c r="J84" s="3"/>
    </x:row>
    <x:row r="85" ht="25" customHeight="1">
      <x:c r="A85" s="3"/>
      <x:c r="B85" s="69" t="str">
        <x:v>137</x:v>
      </x:c>
      <x:c r="C85" s="31" t="str">
        <x:v>Cayman, Ilhas</x:v>
      </x:c>
      <x:c r="D85" s="39" t="n">
        <x:v>34005</x:v>
      </x:c>
      <x:c r="E85" s="70" t="n">
        <x:f>D85/1000</x:f>
        <x:v>34.005</x:v>
      </x:c>
      <x:c r="F85" s="39" t="n">
        <x:v>61848</x:v>
      </x:c>
      <x:c r="G85" s="3"/>
      <x:c r="H85" s="3"/>
      <x:c r="I85" s="3"/>
      <x:c r="J85" s="3"/>
    </x:row>
    <x:row r="86" ht="25" customHeight="1">
      <x:c r="A86" s="3"/>
      <x:c r="B86" s="69" t="str">
        <x:v>200</x:v>
      </x:c>
      <x:c r="C86" s="31" t="str">
        <x:v>Curaçao</x:v>
      </x:c>
      <x:c r="D86" s="39" t="n">
        <x:v>31502</x:v>
      </x:c>
      <x:c r="E86" s="70" t="n">
        <x:f>D86/1000</x:f>
        <x:v>31.502</x:v>
      </x:c>
      <x:c r="F86" s="39" t="n">
        <x:v>20994</x:v>
      </x:c>
      <x:c r="G86" s="3"/>
      <x:c r="H86" s="3"/>
      <x:c r="I86" s="3"/>
      <x:c r="J86" s="3"/>
    </x:row>
    <x:row r="87" ht="25" customHeight="1">
      <x:c r="A87" s="3"/>
      <x:c r="B87" s="69" t="str">
        <x:v>017</x:v>
      </x:c>
      <x:c r="C87" s="31" t="str">
        <x:v>Albânia</x:v>
      </x:c>
      <x:c r="D87" s="39" t="n">
        <x:v>26000</x:v>
      </x:c>
      <x:c r="E87" s="70" t="n">
        <x:f>D87/1000</x:f>
        <x:v>26</x:v>
      </x:c>
      <x:c r="F87" s="39" t="n">
        <x:v>12142</x:v>
      </x:c>
      <x:c r="G87" s="3"/>
      <x:c r="H87" s="3"/>
      <x:c r="I87" s="3"/>
      <x:c r="J87" s="3"/>
    </x:row>
    <x:row r="88" ht="25" customHeight="1">
      <x:c r="A88" s="3"/>
      <x:c r="B88" s="69" t="str">
        <x:v>845</x:v>
      </x:c>
      <x:c r="C88" s="31" t="str">
        <x:v>Uruguai</x:v>
      </x:c>
      <x:c r="D88" s="39" t="n">
        <x:v>20750</x:v>
      </x:c>
      <x:c r="E88" s="70" t="n">
        <x:f>D88/1000</x:f>
        <x:v>20.75</x:v>
      </x:c>
      <x:c r="F88" s="39" t="n">
        <x:v>29913</x:v>
      </x:c>
      <x:c r="G88" s="3"/>
      <x:c r="H88" s="3"/>
      <x:c r="I88" s="3"/>
      <x:c r="J88" s="3"/>
    </x:row>
    <x:row r="89" ht="25" customHeight="1">
      <x:c r="A89" s="3"/>
      <x:c r="B89" s="69" t="str">
        <x:v>731</x:v>
      </x:c>
      <x:c r="C89" s="31" t="str">
        <x:v>Seicheles</x:v>
      </x:c>
      <x:c r="D89" s="39" t="n">
        <x:v>20000</x:v>
      </x:c>
      <x:c r="E89" s="70" t="n">
        <x:f>D89/1000</x:f>
        <x:v>20</x:v>
      </x:c>
      <x:c r="F89" s="39" t="n">
        <x:v>14828</x:v>
      </x:c>
      <x:c r="G89" s="3"/>
      <x:c r="H89" s="3"/>
      <x:c r="I89" s="3"/>
      <x:c r="J89" s="3"/>
    </x:row>
    <x:row r="90" ht="25" customHeight="1">
      <x:c r="A90" s="3"/>
      <x:c r="B90" s="69" t="str">
        <x:v>501</x:v>
      </x:c>
      <x:c r="C90" s="31" t="str">
        <x:v>Montserrat</x:v>
      </x:c>
      <x:c r="D90" s="39" t="n">
        <x:v>16000</x:v>
      </x:c>
      <x:c r="E90" s="70" t="n">
        <x:f>D90/1000</x:f>
        <x:v>16</x:v>
      </x:c>
      <x:c r="F90" s="39" t="n">
        <x:v>10588</x:v>
      </x:c>
      <x:c r="G90" s="3"/>
      <x:c r="H90" s="3"/>
      <x:c r="I90" s="3"/>
      <x:c r="J90" s="3"/>
    </x:row>
    <x:row r="91" ht="25" customHeight="1">
      <x:c r="A91" s="3"/>
      <x:c r="B91" s="69" t="str">
        <x:v>580</x:v>
      </x:c>
      <x:c r="C91" s="31" t="str">
        <x:v>Panamá</x:v>
      </x:c>
      <x:c r="D91" s="39" t="n">
        <x:v>14070</x:v>
      </x:c>
      <x:c r="E91" s="70" t="n">
        <x:f>D91/1000</x:f>
        <x:v>14.07</x:v>
      </x:c>
      <x:c r="F91" s="39" t="n">
        <x:v>6681</x:v>
      </x:c>
      <x:c r="G91" s="3"/>
      <x:c r="H91" s="3"/>
      <x:c r="I91" s="3"/>
      <x:c r="J91" s="3"/>
    </x:row>
    <x:row r="92" ht="25" customHeight="1">
      <x:c r="A92" s="3"/>
      <x:c r="B92" s="69" t="str">
        <x:v>351</x:v>
      </x:c>
      <x:c r="C92" s="31" t="str">
        <x:v>Hong Kong</x:v>
      </x:c>
      <x:c r="D92" s="39" t="n">
        <x:v>12208</x:v>
      </x:c>
      <x:c r="E92" s="70" t="n">
        <x:f>D92/1000</x:f>
        <x:v>12.208</x:v>
      </x:c>
      <x:c r="F92" s="39" t="n">
        <x:v>10267</x:v>
      </x:c>
      <x:c r="G92" s="3"/>
      <x:c r="H92" s="3"/>
      <x:c r="I92" s="3"/>
      <x:c r="J92" s="3"/>
    </x:row>
    <x:row r="93" ht="25" customHeight="1">
      <x:c r="A93" s="3"/>
      <x:c r="B93" s="69" t="str">
        <x:v>434</x:v>
      </x:c>
      <x:c r="C93" s="31" t="str">
        <x:v>Libéria</x:v>
      </x:c>
      <x:c r="D93" s="39" t="n">
        <x:v>3005</x:v>
      </x:c>
      <x:c r="E93" s="70" t="n">
        <x:f>D93/1000</x:f>
        <x:v>3.005</x:v>
      </x:c>
      <x:c r="F93" s="39" t="n">
        <x:v>3086</x:v>
      </x:c>
      <x:c r="G93" s="3"/>
      <x:c r="H93" s="3"/>
      <x:c r="I93" s="3"/>
      <x:c r="J93" s="3"/>
    </x:row>
    <x:row r="94" ht="25" customHeight="1">
      <x:c r="A94" s="3"/>
      <x:c r="B94" s="69" t="str">
        <x:v>476</x:v>
      </x:c>
      <x:c r="C94" s="31" t="str">
        <x:v>Marshall, Ilhas</x:v>
      </x:c>
      <x:c r="D94" s="39" t="n">
        <x:v>2825</x:v>
      </x:c>
      <x:c r="E94" s="70" t="n">
        <x:f>D94/1000</x:f>
        <x:v>2.825</x:v>
      </x:c>
      <x:c r="F94" s="39" t="n">
        <x:v>3133</x:v>
      </x:c>
      <x:c r="G94" s="3"/>
      <x:c r="H94" s="3"/>
      <x:c r="I94" s="3"/>
      <x:c r="J94" s="3"/>
    </x:row>
    <x:row r="95" ht="25" customHeight="1">
      <x:c r="A95" s="3"/>
      <x:c r="B95" s="69" t="str">
        <x:v>741</x:v>
      </x:c>
      <x:c r="C95" s="31" t="str">
        <x:v>Singapura</x:v>
      </x:c>
      <x:c r="D95" s="39" t="n">
        <x:v>1824</x:v>
      </x:c>
      <x:c r="E95" s="70" t="n">
        <x:f>D95/1000</x:f>
        <x:v>1.824</x:v>
      </x:c>
      <x:c r="F95" s="39" t="n">
        <x:v>1082</x:v>
      </x:c>
      <x:c r="G95" s="3"/>
      <x:c r="H95" s="3"/>
      <x:c r="I95" s="3"/>
      <x:c r="J95" s="3"/>
    </x:row>
    <x:row r="96" ht="25" customHeight="1">
      <x:c r="A96" s="3"/>
      <x:c r="B96" s="69" t="str">
        <x:v>403</x:v>
      </x:c>
      <x:c r="C96" s="31" t="str">
        <x:v>Jordânia</x:v>
      </x:c>
      <x:c r="D96" s="39" t="n">
        <x:v>740</x:v>
      </x:c>
      <x:c r="E96" s="70" t="n">
        <x:f>D96/1000</x:f>
        <x:v>0.74</x:v>
      </x:c>
      <x:c r="F96" s="39" t="n">
        <x:v>1265</x:v>
      </x:c>
      <x:c r="G96" s="3"/>
      <x:c r="H96" s="3"/>
      <x:c r="I96" s="3"/>
      <x:c r="J96" s="3"/>
    </x:row>
    <x:row r="97" ht="25" customHeight="1">
      <x:c r="A97" s="3"/>
      <x:c r="B97" s="69" t="str">
        <x:v>467</x:v>
      </x:c>
      <x:c r="C97" s="31" t="str">
        <x:v>Malta</x:v>
      </x:c>
      <x:c r="D97" s="39" t="n">
        <x:v>423</x:v>
      </x:c>
      <x:c r="E97" s="70" t="n">
        <x:f>D97/1000</x:f>
        <x:v>0.423</x:v>
      </x:c>
      <x:c r="F97" s="39" t="n">
        <x:v>906</x:v>
      </x:c>
      <x:c r="G97" s="3"/>
      <x:c r="H97" s="3"/>
      <x:c r="I97" s="3"/>
      <x:c r="J97" s="3"/>
    </x:row>
    <x:row r="98" ht="25" customHeight="1">
      <x:c r="A98" s="3"/>
      <x:c r="B98" s="69" t="str">
        <x:v>127</x:v>
      </x:c>
      <x:c r="C98" s="31" t="str">
        <x:v>Cabo Verde</x:v>
      </x:c>
      <x:c r="D98" s="39" t="n">
        <x:v>350</x:v>
      </x:c>
      <x:c r="E98" s="70" t="n">
        <x:f>D98/1000</x:f>
        <x:v>0.35</x:v>
      </x:c>
      <x:c r="F98" s="39" t="n">
        <x:v>964</x:v>
      </x:c>
      <x:c r="G98" s="3"/>
      <x:c r="H98" s="3"/>
      <x:c r="I98" s="3"/>
      <x:c r="J98" s="3"/>
    </x:row>
    <x:row r="99" ht="25" customHeight="1">
      <x:c r="A99" s="3"/>
      <x:c r="B99" s="69" t="str">
        <x:v>063</x:v>
      </x:c>
      <x:c r="C99" s="31" t="str">
        <x:v>Argentina</x:v>
      </x:c>
      <x:c r="D99" s="39" t="n">
        <x:v>275</x:v>
      </x:c>
      <x:c r="E99" s="70" t="n">
        <x:f>D99/1000</x:f>
        <x:v>0.275</x:v>
      </x:c>
      <x:c r="F99" s="39" t="n">
        <x:v>212</x:v>
      </x:c>
      <x:c r="G99" s="3"/>
      <x:c r="H99" s="3"/>
      <x:c r="I99" s="3"/>
      <x:c r="J99" s="3"/>
    </x:row>
    <x:row r="100" ht="25" customHeight="1">
      <x:c r="A100" s="3"/>
      <x:c r="B100" s="69" t="str">
        <x:v>375</x:v>
      </x:c>
      <x:c r="C100" s="31" t="str">
        <x:v>Irlanda</x:v>
      </x:c>
      <x:c r="D100" s="39" t="n">
        <x:v>169</x:v>
      </x:c>
      <x:c r="E100" s="70" t="n">
        <x:f>D100/1000</x:f>
        <x:v>0.169</x:v>
      </x:c>
      <x:c r="F100" s="39" t="n">
        <x:v>89</x:v>
      </x:c>
      <x:c r="G100" s="3"/>
      <x:c r="H100" s="3"/>
      <x:c r="I100" s="3"/>
      <x:c r="J100" s="3"/>
    </x:row>
    <x:row r="101" ht="25" customHeight="1">
      <x:c r="A101" s="3"/>
      <x:c r="B101" s="69" t="str">
        <x:v>163</x:v>
      </x:c>
      <x:c r="C101" s="31" t="str">
        <x:v>Chipre</x:v>
      </x:c>
      <x:c r="D101" s="39" t="n">
        <x:v>84</x:v>
      </x:c>
      <x:c r="E101" s="70" t="n">
        <x:f>D101/1000</x:f>
        <x:v>0.084</x:v>
      </x:c>
      <x:c r="F101" s="39" t="n">
        <x:v>217</x:v>
      </x:c>
      <x:c r="G101" s="3"/>
      <x:c r="H101" s="3"/>
      <x:c r="I101" s="3"/>
      <x:c r="J101" s="3"/>
    </x:row>
    <x:row r="102" ht="25" customHeight="1">
      <x:c r="A102" s="3"/>
      <x:c r="B102" s="69" t="str">
        <x:v>267</x:v>
      </x:c>
      <x:c r="C102" s="31" t="str">
        <x:v>Filipinas</x:v>
      </x:c>
      <x:c r="D102" s="39" t="n">
        <x:v>33</x:v>
      </x:c>
      <x:c r="E102" s="70" t="n">
        <x:f>D102/1000</x:f>
        <x:v>0.033</x:v>
      </x:c>
      <x:c r="F102" s="39" t="n">
        <x:v>130</x:v>
      </x:c>
      <x:c r="G102" s="3"/>
      <x:c r="H102" s="3"/>
      <x:c r="I102" s="3"/>
      <x:c r="J102" s="3"/>
    </x:row>
    <x:row r="103" ht="25" customHeight="1">
      <x:c r="A103" s="3"/>
      <x:c r="B103" s="69" t="str">
        <x:v>359</x:v>
      </x:c>
      <x:c r="C103" s="31" t="str">
        <x:v>Ilha de Man</x:v>
      </x:c>
      <x:c r="D103" s="39" t="n">
        <x:v>30</x:v>
      </x:c>
      <x:c r="E103" s="70" t="n">
        <x:f>D103/1000</x:f>
        <x:v>0.03</x:v>
      </x:c>
      <x:c r="F103" s="39" t="n">
        <x:v>54</x:v>
      </x:c>
      <x:c r="G103" s="3"/>
      <x:c r="H103" s="3"/>
      <x:c r="I103" s="3"/>
      <x:c r="J103" s="3"/>
    </x:row>
    <x:row r="104" ht="25" customHeight="1">
      <x:c r="A104" s="3"/>
      <x:c r="B104" s="69" t="str">
        <x:v>399</x:v>
      </x:c>
      <x:c r="C104" s="31" t="str">
        <x:v>Japão</x:v>
      </x:c>
      <x:c r="D104" s="39" t="n">
        <x:v>15</x:v>
      </x:c>
      <x:c r="E104" s="70" t="n">
        <x:f>D104/1000</x:f>
        <x:v>0.015</x:v>
      </x:c>
      <x:c r="F104" s="39" t="n">
        <x:v>46</x:v>
      </x:c>
      <x:c r="G104" s="3"/>
      <x:c r="H104" s="3"/>
      <x:c r="I104" s="3"/>
      <x:c r="J104" s="3"/>
    </x:row>
    <x:row r="105" ht="25" customHeight="1">
      <x:c r="A105" s="3"/>
      <x:c r="B105" s="69" t="str">
        <x:v>440</x:v>
      </x:c>
      <x:c r="C105" s="31" t="str">
        <x:v>Liechtenstein</x:v>
      </x:c>
      <x:c r="D105" s="39" t="n">
        <x:v>10</x:v>
      </x:c>
      <x:c r="E105" s="70" t="n">
        <x:f>D105/1000</x:f>
        <x:v>0.01</x:v>
      </x:c>
      <x:c r="F105" s="39" t="n">
        <x:v>14</x:v>
      </x:c>
      <x:c r="G105" s="3"/>
      <x:c r="H105" s="3"/>
      <x:c r="I105" s="3"/>
      <x:c r="J105" s="3"/>
    </x:row>
    <x:row r="106" ht="25" customHeight="1">
      <x:c r="A106" s="3"/>
      <x:c r="B106" s="71" t="str">
        <x:v>232</x:v>
      </x:c>
      <x:c r="C106" s="32" t="str">
        <x:v>Dinamarca</x:v>
      </x:c>
      <x:c r="D106" s="41" t="n">
        <x:v>1</x:v>
      </x:c>
      <x:c r="E106" s="72" t="n">
        <x:f>D106/1000</x:f>
        <x:v>0.001</x:v>
      </x:c>
      <x:c r="F106" s="41" t="n">
        <x:v>41</x:v>
      </x:c>
      <x:c r="G106" s="3"/>
      <x:c r="H106" s="3"/>
      <x:c r="I106" s="3"/>
      <x:c r="J106" s="3"/>
    </x:row>
    <x:row r="107" ht="25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</x:row>
    <x:row r="108" ht="25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</x:row>
    <x:row r="109" ht="25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</x:row>
    <x:row r="111" ht="25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</x:row>
    <x:row r="112" ht="25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</x:row>
    <x:row r="113" ht="25" customHeight="1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</x:row>
    <x:row r="114" ht="25" customHeight="1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</x:row>
    <x:row r="115" ht="25" customHeight="1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</x:row>
    <x:row r="116" ht="25" customHeight="1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</x:row>
    <x:row r="117" ht="25" customHeight="1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</x:row>
    <x:row r="118" ht="25" customHeight="1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</x:row>
    <x:row r="119" ht="25" customHeight="1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</x:row>
    <x:row r="120" ht="25" customHeight="1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</x:row>
    <x:row r="121" ht="25" customHeight="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</x:row>
    <x:row r="122" ht="25" customHeight="1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</x:row>
    <x:row r="123" ht="25" customHeight="1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</x:row>
    <x:row r="124" ht="25" customHeight="1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</x:row>
    <x:row r="125" ht="25" customHeight="1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</x:row>
    <x:row r="126" ht="25" customHeight="1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</x:row>
    <x:row r="127" ht="25" customHeight="1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</x:row>
    <x:row r="128" ht="25" customHeight="1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</x:row>
    <x:row r="129" ht="25" customHeight="1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</x:row>
    <x:row r="130" ht="25" customHeight="1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</x:row>
  </x:sheetData>
  <x:mergeCells>
    <x:mergeCell ref="B4:F4"/>
    <x:mergeCell ref="B5:F6"/>
  </x:mergeCells>
  <x:pageMargins left="0.7" right="0.7" top="0.75" bottom="0.75" header="0.3" footer="0.3"/>
</x:worksheet>
</file>